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3820"/>
  <mc:AlternateContent xmlns:mc="http://schemas.openxmlformats.org/markup-compatibility/2006">
    <mc:Choice Requires="x15">
      <x15ac:absPath xmlns:x15ac="http://schemas.microsoft.com/office/spreadsheetml/2010/11/ac" url="H:\dokid\Vesi\ÜVK 2021\istungile\"/>
    </mc:Choice>
  </mc:AlternateContent>
  <xr:revisionPtr revIDLastSave="0" documentId="8_{215FF18E-19C6-4ADE-9E5F-7EA15ED9EC0F}" xr6:coauthVersionLast="47" xr6:coauthVersionMax="47" xr10:uidLastSave="{00000000-0000-0000-0000-000000000000}"/>
  <bookViews>
    <workbookView xWindow="-110" yWindow="-110" windowWidth="38620" windowHeight="21220" tabRatio="861" activeTab="3" xr2:uid="{00000000-000D-0000-FFFF-FFFF00000000}"/>
  </bookViews>
  <sheets>
    <sheet name="Tähistus" sheetId="67" r:id="rId1"/>
    <sheet name="Uhikhinnad" sheetId="1" r:id="rId2"/>
    <sheet name="Koond" sheetId="52" r:id="rId3"/>
    <sheet name="1. Jõhvi linn ja küla" sheetId="82" r:id="rId4"/>
    <sheet name="1A Pesulux" sheetId="90" r:id="rId5"/>
    <sheet name="2. Edise küla" sheetId="84" r:id="rId6"/>
    <sheet name="3. Kose küla " sheetId="83" r:id="rId7"/>
    <sheet name="4. Tammiku" sheetId="85" r:id="rId8"/>
    <sheet name="5. Kahula, Pauliku, Sompa" sheetId="88" r:id="rId9"/>
    <sheet name="6. Kohtla-Järve" sheetId="89" r:id="rId10"/>
  </sheets>
  <externalReferences>
    <externalReference r:id="rId11"/>
  </externalReferences>
  <definedNames>
    <definedName name="_xlnm._FilterDatabase">Uhikhinnad!$B$2:$F$80</definedName>
    <definedName name="_xlnm.Print_Area" localSheetId="3">'1. Jõhvi linn ja küla'!$D$1:$J$89</definedName>
    <definedName name="_xlnm.Print_Area" localSheetId="4">'1A Pesulux'!$D$1:$J$26</definedName>
    <definedName name="_xlnm.Print_Area" localSheetId="5">'2. Edise küla'!$D$1:$J$66</definedName>
    <definedName name="_xlnm.Print_Titles" localSheetId="3">'1. Jõhvi linn ja küla'!$2:$2</definedName>
    <definedName name="_xlnm.Print_Titles" localSheetId="4">'1A Pesulux'!$2:$2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7" i="82" l="1"/>
  <c r="H37" i="82"/>
  <c r="G37" i="82"/>
  <c r="F37" i="82"/>
  <c r="D37" i="82"/>
  <c r="I60" i="82"/>
  <c r="H60" i="82"/>
  <c r="G60" i="82"/>
  <c r="F60" i="82"/>
  <c r="D60" i="82"/>
  <c r="I62" i="82"/>
  <c r="H62" i="82"/>
  <c r="G62" i="82"/>
  <c r="F62" i="82"/>
  <c r="D62" i="82"/>
  <c r="I28" i="82"/>
  <c r="H28" i="82"/>
  <c r="G28" i="82"/>
  <c r="F28" i="82"/>
  <c r="D28" i="82"/>
  <c r="J37" i="82" l="1"/>
  <c r="J36" i="82" s="1"/>
  <c r="J60" i="82"/>
  <c r="J59" i="82" s="1"/>
  <c r="J62" i="82"/>
  <c r="J61" i="82" s="1"/>
  <c r="J28" i="82"/>
  <c r="G32" i="85" l="1"/>
  <c r="G28" i="85"/>
  <c r="G15" i="85"/>
  <c r="G20" i="83"/>
  <c r="G16" i="83"/>
  <c r="G7" i="83"/>
  <c r="G19" i="84"/>
  <c r="G26" i="84"/>
  <c r="G25" i="84"/>
  <c r="G7" i="84" l="1"/>
  <c r="G41" i="84"/>
  <c r="G40" i="84"/>
  <c r="G37" i="84"/>
  <c r="G47" i="84"/>
  <c r="G42" i="84"/>
  <c r="G21" i="84"/>
  <c r="G20" i="84"/>
  <c r="G8" i="84"/>
  <c r="G9" i="84"/>
  <c r="G11" i="84"/>
  <c r="G86" i="82"/>
  <c r="G82" i="82"/>
  <c r="G81" i="82"/>
  <c r="G57" i="82"/>
  <c r="G56" i="82"/>
  <c r="G55" i="82"/>
  <c r="G47" i="82"/>
  <c r="G32" i="82"/>
  <c r="G31" i="82"/>
  <c r="G27" i="82"/>
  <c r="G79" i="82"/>
  <c r="G78" i="82"/>
  <c r="G48" i="82"/>
  <c r="G34" i="82"/>
  <c r="G33" i="82"/>
  <c r="G29" i="82"/>
  <c r="G22" i="82"/>
  <c r="G21" i="82"/>
  <c r="G9" i="82"/>
  <c r="G10" i="82"/>
  <c r="G11" i="82"/>
  <c r="G12" i="82"/>
  <c r="G13" i="82"/>
  <c r="G14" i="82"/>
  <c r="G15" i="82"/>
  <c r="G16" i="82"/>
  <c r="G17" i="82"/>
  <c r="G8" i="82"/>
  <c r="J34" i="89" l="1"/>
  <c r="J45" i="89" l="1"/>
  <c r="I20" i="83"/>
  <c r="H20" i="83"/>
  <c r="F20" i="83"/>
  <c r="D20" i="83"/>
  <c r="F41" i="84"/>
  <c r="D41" i="84"/>
  <c r="H41" i="84"/>
  <c r="I41" i="84"/>
  <c r="F20" i="84"/>
  <c r="H20" i="84"/>
  <c r="I20" i="84"/>
  <c r="E20" i="84"/>
  <c r="D20" i="84"/>
  <c r="I26" i="84"/>
  <c r="H26" i="84"/>
  <c r="J26" i="84" s="1"/>
  <c r="F26" i="84"/>
  <c r="D26" i="84"/>
  <c r="J41" i="84" l="1"/>
  <c r="J20" i="83"/>
  <c r="J19" i="83" s="1"/>
  <c r="J20" i="84"/>
  <c r="D34" i="82"/>
  <c r="F34" i="82"/>
  <c r="H34" i="82"/>
  <c r="I34" i="82"/>
  <c r="I33" i="82"/>
  <c r="H33" i="82"/>
  <c r="F33" i="82"/>
  <c r="D33" i="82"/>
  <c r="J34" i="82" l="1"/>
  <c r="J9" i="84"/>
  <c r="J8" i="84"/>
  <c r="J11" i="84"/>
  <c r="J7" i="90"/>
  <c r="I21" i="84" l="1"/>
  <c r="H21" i="84"/>
  <c r="F21" i="84"/>
  <c r="E21" i="84"/>
  <c r="D21" i="84"/>
  <c r="I19" i="84"/>
  <c r="H19" i="84"/>
  <c r="F19" i="84"/>
  <c r="D19" i="84"/>
  <c r="J21" i="84" l="1"/>
  <c r="J19" i="84"/>
  <c r="J18" i="84" s="1"/>
  <c r="J22" i="82" l="1"/>
  <c r="J21" i="82"/>
  <c r="J8" i="82"/>
  <c r="J9" i="82"/>
  <c r="J10" i="82"/>
  <c r="J11" i="82"/>
  <c r="J12" i="82"/>
  <c r="J13" i="82"/>
  <c r="J14" i="82"/>
  <c r="J15" i="82"/>
  <c r="J16" i="82"/>
  <c r="J17" i="82"/>
  <c r="I56" i="82"/>
  <c r="H56" i="82"/>
  <c r="F56" i="82"/>
  <c r="D56" i="82"/>
  <c r="I29" i="82"/>
  <c r="H29" i="82"/>
  <c r="F29" i="82"/>
  <c r="D29" i="82"/>
  <c r="J29" i="82" l="1"/>
  <c r="J56" i="82"/>
  <c r="J7" i="82"/>
  <c r="J6" i="82" s="1"/>
  <c r="J20" i="82" l="1"/>
  <c r="J19" i="82" s="1"/>
  <c r="J5" i="82" s="1"/>
  <c r="J6" i="90" l="1"/>
  <c r="J7" i="83"/>
  <c r="J12" i="52"/>
  <c r="L12" i="52"/>
  <c r="I11" i="52"/>
  <c r="G11" i="52" s="1"/>
  <c r="G12" i="52" s="1"/>
  <c r="J15" i="89"/>
  <c r="I40" i="84"/>
  <c r="H40" i="84"/>
  <c r="F40" i="84"/>
  <c r="E40" i="84"/>
  <c r="D40" i="84"/>
  <c r="I37" i="84"/>
  <c r="H37" i="84"/>
  <c r="F37" i="84"/>
  <c r="D37" i="84"/>
  <c r="J6" i="84"/>
  <c r="J7" i="88"/>
  <c r="J6" i="88" s="1"/>
  <c r="J47" i="84"/>
  <c r="J46" i="84" s="1"/>
  <c r="J6" i="83" l="1"/>
  <c r="H11" i="52"/>
  <c r="H12" i="52" s="1"/>
  <c r="F11" i="52"/>
  <c r="F12" i="52" s="1"/>
  <c r="E11" i="52"/>
  <c r="E12" i="52" s="1"/>
  <c r="J30" i="89"/>
  <c r="J51" i="89"/>
  <c r="I12" i="52" s="1"/>
  <c r="J19" i="89"/>
  <c r="J20" i="89"/>
  <c r="J37" i="84"/>
  <c r="J40" i="84"/>
  <c r="I32" i="85"/>
  <c r="H32" i="85"/>
  <c r="F32" i="85"/>
  <c r="D32" i="85"/>
  <c r="I32" i="82"/>
  <c r="H32" i="82"/>
  <c r="F32" i="82"/>
  <c r="D32" i="82"/>
  <c r="D57" i="82"/>
  <c r="F57" i="82"/>
  <c r="H57" i="82"/>
  <c r="I57" i="82"/>
  <c r="J15" i="84"/>
  <c r="I16" i="83"/>
  <c r="H16" i="83"/>
  <c r="F16" i="83"/>
  <c r="D16" i="83"/>
  <c r="I48" i="82"/>
  <c r="J48" i="82" s="1"/>
  <c r="F48" i="82"/>
  <c r="D48" i="82"/>
  <c r="J57" i="82" l="1"/>
  <c r="J32" i="82"/>
  <c r="J16" i="83"/>
  <c r="J64" i="89"/>
  <c r="J52" i="89"/>
  <c r="J63" i="89"/>
  <c r="J21" i="89"/>
  <c r="J32" i="85"/>
  <c r="I86" i="82"/>
  <c r="H86" i="82"/>
  <c r="F86" i="82"/>
  <c r="D86" i="82"/>
  <c r="I42" i="84"/>
  <c r="H42" i="84"/>
  <c r="F42" i="84"/>
  <c r="D42" i="84"/>
  <c r="I28" i="85"/>
  <c r="H28" i="85"/>
  <c r="F28" i="85"/>
  <c r="D28" i="85"/>
  <c r="D25" i="84"/>
  <c r="F25" i="84"/>
  <c r="H25" i="84"/>
  <c r="I25" i="84"/>
  <c r="J36" i="84"/>
  <c r="D60" i="1"/>
  <c r="I55" i="82"/>
  <c r="H55" i="82"/>
  <c r="F55" i="82"/>
  <c r="D55" i="82"/>
  <c r="D51" i="1"/>
  <c r="I47" i="82"/>
  <c r="H47" i="82"/>
  <c r="F47" i="82"/>
  <c r="D47" i="82"/>
  <c r="I31" i="82"/>
  <c r="H31" i="82"/>
  <c r="F31" i="82"/>
  <c r="D31" i="82"/>
  <c r="I27" i="82"/>
  <c r="H27" i="82"/>
  <c r="F27" i="82"/>
  <c r="D27" i="82"/>
  <c r="D29" i="1"/>
  <c r="I15" i="85"/>
  <c r="H15" i="85"/>
  <c r="F15" i="85"/>
  <c r="D15" i="85"/>
  <c r="D78" i="82"/>
  <c r="F78" i="82"/>
  <c r="H78" i="82"/>
  <c r="I78" i="82"/>
  <c r="I81" i="82"/>
  <c r="H81" i="82"/>
  <c r="F81" i="82"/>
  <c r="D81" i="82"/>
  <c r="I82" i="82"/>
  <c r="H82" i="82"/>
  <c r="F82" i="82"/>
  <c r="D82" i="82"/>
  <c r="I79" i="82"/>
  <c r="H79" i="82"/>
  <c r="F79" i="82"/>
  <c r="D79" i="82"/>
  <c r="F26" i="1"/>
  <c r="F27" i="1"/>
  <c r="F168" i="1"/>
  <c r="J39" i="88" s="1"/>
  <c r="E20" i="83" l="1"/>
  <c r="J33" i="82"/>
  <c r="J31" i="82"/>
  <c r="J30" i="82" s="1"/>
  <c r="J27" i="82"/>
  <c r="J26" i="82" s="1"/>
  <c r="J78" i="82"/>
  <c r="E19" i="84"/>
  <c r="J79" i="82"/>
  <c r="J47" i="82"/>
  <c r="J46" i="82" s="1"/>
  <c r="J55" i="82"/>
  <c r="J54" i="82" s="1"/>
  <c r="J50" i="85"/>
  <c r="J22" i="88"/>
  <c r="J24" i="90"/>
  <c r="J25" i="90"/>
  <c r="E37" i="84"/>
  <c r="J51" i="88"/>
  <c r="J50" i="88"/>
  <c r="J21" i="88"/>
  <c r="J38" i="88"/>
  <c r="J40" i="88" s="1"/>
  <c r="J51" i="85"/>
  <c r="J53" i="89"/>
  <c r="D11" i="52" s="1"/>
  <c r="D12" i="52" s="1"/>
  <c r="K11" i="52"/>
  <c r="K12" i="52" s="1"/>
  <c r="J65" i="89"/>
  <c r="E16" i="83"/>
  <c r="E15" i="85"/>
  <c r="E32" i="85"/>
  <c r="J15" i="85"/>
  <c r="J14" i="85" s="1"/>
  <c r="J28" i="85"/>
  <c r="J27" i="85" s="1"/>
  <c r="J42" i="84"/>
  <c r="J86" i="82"/>
  <c r="J85" i="82" s="1"/>
  <c r="J82" i="82"/>
  <c r="E28" i="85"/>
  <c r="J15" i="83"/>
  <c r="J52" i="83"/>
  <c r="J53" i="83"/>
  <c r="J25" i="84"/>
  <c r="J81" i="82"/>
  <c r="J28" i="84" l="1"/>
  <c r="J24" i="84"/>
  <c r="J20" i="85"/>
  <c r="J45" i="82"/>
  <c r="J23" i="88"/>
  <c r="D9" i="52" s="1"/>
  <c r="E9" i="52" s="1"/>
  <c r="J52" i="85"/>
  <c r="J26" i="90"/>
  <c r="I5" i="52" s="1"/>
  <c r="J52" i="88"/>
  <c r="J38" i="85"/>
  <c r="J31" i="85"/>
  <c r="J39" i="85" s="1"/>
  <c r="J40" i="83"/>
  <c r="J41" i="83"/>
  <c r="J19" i="85"/>
  <c r="J71" i="82"/>
  <c r="J77" i="82"/>
  <c r="J87" i="82" s="1"/>
  <c r="J4" i="52" s="1"/>
  <c r="J70" i="82"/>
  <c r="J39" i="84"/>
  <c r="J52" i="84" s="1"/>
  <c r="J65" i="84"/>
  <c r="L6" i="52" s="1"/>
  <c r="J22" i="83"/>
  <c r="J80" i="82"/>
  <c r="J88" i="82" s="1"/>
  <c r="L4" i="52" s="1"/>
  <c r="J35" i="82"/>
  <c r="J54" i="83"/>
  <c r="J64" i="84"/>
  <c r="J40" i="82" l="1"/>
  <c r="J25" i="82"/>
  <c r="J24" i="82" s="1"/>
  <c r="J4" i="82" s="1"/>
  <c r="J39" i="82"/>
  <c r="I4" i="52" s="1"/>
  <c r="H4" i="52" s="1"/>
  <c r="I9" i="52"/>
  <c r="F5" i="52"/>
  <c r="G5" i="52"/>
  <c r="L10" i="52"/>
  <c r="K8" i="52"/>
  <c r="J40" i="85"/>
  <c r="K7" i="52"/>
  <c r="J21" i="83"/>
  <c r="I7" i="52" s="1"/>
  <c r="G7" i="52" s="1"/>
  <c r="J42" i="83"/>
  <c r="J29" i="84"/>
  <c r="J30" i="84" s="1"/>
  <c r="J89" i="82"/>
  <c r="J72" i="82"/>
  <c r="J10" i="52"/>
  <c r="J66" i="84"/>
  <c r="D8" i="52" l="1"/>
  <c r="J21" i="85"/>
  <c r="J23" i="83"/>
  <c r="F7" i="52"/>
  <c r="G4" i="52"/>
  <c r="F4" i="52"/>
  <c r="E4" i="52"/>
  <c r="D7" i="52"/>
  <c r="H7" i="52"/>
  <c r="E7" i="52"/>
  <c r="K4" i="52" l="1"/>
  <c r="J41" i="82" l="1"/>
  <c r="D4" i="52"/>
  <c r="I6" i="52"/>
  <c r="H6" i="52" l="1"/>
  <c r="H10" i="52" s="1"/>
  <c r="I10" i="52"/>
  <c r="G6" i="52"/>
  <c r="G10" i="52" s="1"/>
  <c r="E6" i="52"/>
  <c r="E10" i="52" s="1"/>
  <c r="F6" i="52"/>
  <c r="F10" i="52" s="1"/>
  <c r="J53" i="84"/>
  <c r="K6" i="52" s="1"/>
  <c r="K10" i="52" s="1"/>
  <c r="J54" i="84" l="1"/>
  <c r="D6" i="52"/>
  <c r="D10" i="5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Nils Kändler - INFRAGATE</author>
  </authors>
  <commentList>
    <comment ref="F2" authorId="0" shapeId="0" xr:uid="{00000000-0006-0000-0100-000001000000}">
      <text>
        <r>
          <rPr>
            <sz val="10"/>
            <color rgb="FF000000"/>
            <rFont val="Arial"/>
            <family val="2"/>
          </rPr>
          <t xml:space="preserve">Nils:
</t>
        </r>
        <r>
          <rPr>
            <sz val="10"/>
            <color rgb="FF000000"/>
            <rFont val="Arial"/>
            <family val="2"/>
          </rPr>
          <t xml:space="preserve">Hind sisaldab materjale ja ehitustööd sh katete taastamist ja haljastust.
</t>
        </r>
        <r>
          <rPr>
            <sz val="10"/>
            <color rgb="FF000000"/>
            <rFont val="Arial"/>
            <family val="2"/>
          </rPr>
          <t xml:space="preserve">Ei sisalda käibemaksu.
</t>
        </r>
        <r>
          <rPr>
            <sz val="10"/>
            <color rgb="FF000000"/>
            <rFont val="Arial"/>
            <family val="2"/>
          </rPr>
          <t>Samuti ei sisalda lisakulusid: ettenägematud kulud, ehitusjärelvalve. Need liidetakse hiljem projekti kogumaksumusele otsa.</t>
        </r>
      </text>
    </comment>
    <comment ref="G2" authorId="0" shapeId="0" xr:uid="{00000000-0006-0000-0100-000002000000}">
      <text>
        <r>
          <rPr>
            <sz val="10"/>
            <color rgb="FF000000"/>
            <rFont val="Arial"/>
            <family val="2"/>
          </rPr>
          <t xml:space="preserve">Nils Kändler:
</t>
        </r>
        <r>
          <rPr>
            <sz val="10"/>
            <color rgb="FF000000"/>
            <rFont val="Arial"/>
            <family val="2"/>
          </rPr>
          <t>Baashind lisandub hinnale</t>
        </r>
      </text>
    </comment>
    <comment ref="C6" authorId="0" shapeId="0" xr:uid="{00000000-0006-0000-0100-000003000000}">
      <text>
        <r>
          <rPr>
            <sz val="10"/>
            <rFont val="Arial"/>
            <family val="2"/>
          </rPr>
          <t>Nils Kändler:
puurkaevupump, siibrid, tagasivooluklapp, veemõõtja, proovivõtukraan, torustikud, hüdrofoor.
Pumpla juhtimis- ja valveseadmed SCADA</t>
        </r>
      </text>
    </comment>
    <comment ref="C15" authorId="0" shapeId="0" xr:uid="{00000000-0006-0000-0100-000004000000}">
      <text>
        <r>
          <rPr>
            <sz val="10"/>
            <rFont val="Arial"/>
            <family val="2"/>
          </rPr>
          <t>Nils Kändler:
Kaks pumpa, roostevabad torud, siibrid
Sagedusmuundurid, elekter, juhtimissüsteem</t>
        </r>
      </text>
    </comment>
    <comment ref="C16" authorId="0" shapeId="0" xr:uid="{00000000-0006-0000-0100-000005000000}">
      <text>
        <r>
          <rPr>
            <sz val="10"/>
            <rFont val="Arial"/>
            <family val="2"/>
          </rPr>
          <t>Nils Kändler:
Kaks pumpa, roostevabad torud, siibrid
Sagedusmuundurid, elekter, juhtimissüsteem</t>
        </r>
      </text>
    </comment>
    <comment ref="C17" authorId="0" shapeId="0" xr:uid="{00000000-0006-0000-0100-000006000000}">
      <text>
        <r>
          <rPr>
            <sz val="10"/>
            <rFont val="Arial"/>
            <family val="2"/>
          </rPr>
          <t>Nils Kändler:
Kaks pumpa, roostevabad torud, siibrid
Sagedusmuundurid, elekter, juhtimissüsteem</t>
        </r>
      </text>
    </comment>
    <comment ref="F26" authorId="1" shapeId="0" xr:uid="{00000000-0006-0000-0100-000007000000}">
      <text>
        <r>
          <rPr>
            <b/>
            <sz val="9"/>
            <color indexed="81"/>
            <rFont val="Tahoma"/>
            <family val="2"/>
            <charset val="186"/>
          </rPr>
          <t>Nils Kändler - INFRAGATE:</t>
        </r>
        <r>
          <rPr>
            <sz val="9"/>
            <color indexed="81"/>
            <rFont val="Tahoma"/>
            <family val="2"/>
            <charset val="186"/>
          </rPr>
          <t xml:space="preserve">
SystemTest 20tuhat koos sagedusmuunduritega</t>
        </r>
      </text>
    </comment>
    <comment ref="F27" authorId="1" shapeId="0" xr:uid="{00000000-0006-0000-0100-000008000000}">
      <text>
        <r>
          <rPr>
            <b/>
            <sz val="9"/>
            <color indexed="81"/>
            <rFont val="Tahoma"/>
            <family val="2"/>
            <charset val="186"/>
          </rPr>
          <t>Nils Kändler - INFRAGATE:</t>
        </r>
        <r>
          <rPr>
            <sz val="9"/>
            <color indexed="81"/>
            <rFont val="Tahoma"/>
            <family val="2"/>
            <charset val="186"/>
          </rPr>
          <t xml:space="preserve">
Kokku 60 tuhat, sh sagedusmuundurid ja elektrikilp</t>
        </r>
      </text>
    </comment>
    <comment ref="C30" authorId="0" shapeId="0" xr:uid="{00000000-0006-0000-0100-000009000000}">
      <text>
        <r>
          <rPr>
            <sz val="10"/>
            <rFont val="Arial"/>
            <family val="2"/>
          </rPr>
          <t>Nils Kändler:
Asfalt- ja tsementbetoon
Mustkate</t>
        </r>
      </text>
    </comment>
    <comment ref="C35" authorId="0" shapeId="0" xr:uid="{00000000-0006-0000-0100-00000A000000}">
      <text>
        <r>
          <rPr>
            <sz val="10"/>
            <rFont val="Arial"/>
            <family val="2"/>
          </rPr>
          <t>Nils Kändler:
Torustik tänavatorustikust kuni 1m kinnistupiirini. Sisaldab maakraani koos kapega ja otsakorki</t>
        </r>
      </text>
    </comment>
    <comment ref="C38" authorId="1" shapeId="0" xr:uid="{00000000-0006-0000-0100-00000B000000}">
      <text>
        <r>
          <rPr>
            <b/>
            <sz val="9"/>
            <color indexed="81"/>
            <rFont val="Tahoma"/>
            <family val="2"/>
            <charset val="186"/>
          </rPr>
          <t>Nils Kändler - INFRAGATE:</t>
        </r>
        <r>
          <rPr>
            <sz val="9"/>
            <color indexed="81"/>
            <rFont val="Tahoma"/>
            <family val="2"/>
            <charset val="186"/>
          </rPr>
          <t xml:space="preserve">
Plastkaev, luuk 40T, elektriühendus, juurdepääsutee, kaugjälgimise automaatika, veemõõtja, torustik AIS304, redel AISI304</t>
        </r>
      </text>
    </comment>
    <comment ref="C52" authorId="0" shapeId="0" xr:uid="{00000000-0006-0000-0100-00000C000000}">
      <text>
        <r>
          <rPr>
            <sz val="10"/>
            <rFont val="Arial"/>
            <family val="2"/>
          </rPr>
          <t>Nils Kändler:
Asfalt- ja tsementbetoon
Mustkate</t>
        </r>
      </text>
    </comment>
    <comment ref="C53" authorId="0" shapeId="0" xr:uid="{00000000-0006-0000-0100-00000D000000}">
      <text>
        <r>
          <rPr>
            <sz val="10"/>
            <rFont val="Arial"/>
            <family val="2"/>
          </rPr>
          <t>Nils Kändler:
Asfalt- ja tsementbetoon
Mustkate</t>
        </r>
      </text>
    </comment>
    <comment ref="C66" authorId="1" shapeId="0" xr:uid="{00000000-0006-0000-0100-00000E000000}">
      <text>
        <r>
          <rPr>
            <b/>
            <sz val="9"/>
            <color indexed="81"/>
            <rFont val="Tahoma"/>
            <family val="2"/>
            <charset val="186"/>
          </rPr>
          <t>Nils Kändler - INFRAGATE:</t>
        </r>
        <r>
          <rPr>
            <sz val="9"/>
            <color indexed="81"/>
            <rFont val="Tahoma"/>
            <family val="2"/>
            <charset val="186"/>
          </rPr>
          <t xml:space="preserve">
Täsikomplektne pumpla, eletriliitumine, juurdepääsutee, automaatika, kaugjälgimine (GPRS)</t>
        </r>
      </text>
    </comment>
    <comment ref="C67" authorId="1" shapeId="0" xr:uid="{00000000-0006-0000-0100-00000F000000}">
      <text>
        <r>
          <rPr>
            <b/>
            <sz val="9"/>
            <color indexed="81"/>
            <rFont val="Tahoma"/>
            <family val="2"/>
            <charset val="186"/>
          </rPr>
          <t>Nils Kändler - INFRAGATE:</t>
        </r>
        <r>
          <rPr>
            <sz val="9"/>
            <color indexed="81"/>
            <rFont val="Tahoma"/>
            <family val="2"/>
            <charset val="186"/>
          </rPr>
          <t xml:space="preserve">
Täsikomplektne pumpla, eletriliitumine, juurdepääsutee, automaatika, kaugjälgimine (GPRS)</t>
        </r>
      </text>
    </comment>
    <comment ref="C68" authorId="1" shapeId="0" xr:uid="{00000000-0006-0000-0100-000010000000}">
      <text>
        <r>
          <rPr>
            <b/>
            <sz val="9"/>
            <color indexed="81"/>
            <rFont val="Tahoma"/>
            <family val="2"/>
            <charset val="186"/>
          </rPr>
          <t>Nils Kändler - INFRAGATE:</t>
        </r>
        <r>
          <rPr>
            <sz val="9"/>
            <color indexed="81"/>
            <rFont val="Tahoma"/>
            <family val="2"/>
            <charset val="186"/>
          </rPr>
          <t xml:space="preserve">
Täsikomplektne pumpla, eletriliitumine, juurdepääsutee, automaatika, kaugjälgimine (GPRS)</t>
        </r>
      </text>
    </comment>
    <comment ref="C69" authorId="0" shapeId="0" xr:uid="{00000000-0006-0000-0100-000011000000}">
      <text>
        <r>
          <rPr>
            <sz val="10"/>
            <rFont val="Arial"/>
            <family val="2"/>
          </rPr>
          <t>Nils Kändler:
Nt kahekambriline kuivasetusega pumpadega vm</t>
        </r>
      </text>
    </comment>
    <comment ref="C72" authorId="0" shapeId="0" xr:uid="{00000000-0006-0000-0100-000012000000}">
      <text>
        <r>
          <rPr>
            <sz val="10"/>
            <rFont val="Arial"/>
            <family val="2"/>
          </rPr>
          <t>Nils Kändler:
Torustik maksimaalselt 1m kinnistupiirist kuni tänavatorustikuni. Sisaldab kontrollkaevu 200/160 ja otsakorki</t>
        </r>
      </text>
    </comment>
    <comment ref="C80" authorId="0" shapeId="0" xr:uid="{00000000-0006-0000-0100-000013000000}">
      <text>
        <r>
          <rPr>
            <sz val="10"/>
            <rFont val="Arial"/>
            <family val="2"/>
          </rPr>
          <t>Nils Kändler:
TÜÜP 1. Reovee vooluhulk kuni 10 m3/d. Mehaaniline eelpuhastus käsivõre + septik + looduslähedane puhasti (kas biotiikvõi filterväljak)
– septiku sete veetakse põllule või  suuremasse reoveepuhastisse. 
Vastavalt reovee kontsentratsioonile puhastatakse reovesi kas üheastmelises looduslähedases ipuhastis ( biotiigis või filterväljakul) või mitmeastmelises - järjestikku 2...3 biotiiiki või filtrväljakuleile järgneb biotiik või tiigid.
Purgimissõlme pole soovitatav rajada.</t>
        </r>
      </text>
    </comment>
    <comment ref="C81" authorId="0" shapeId="0" xr:uid="{00000000-0006-0000-0100-000014000000}">
      <text>
        <r>
          <rPr>
            <sz val="10"/>
            <rFont val="Arial"/>
            <family val="2"/>
          </rPr>
          <t>Nils Kändler:
TÜÜP 2. Reovee vooluhulk 10 - 100 m3/d. Eelpuhastus: võre + võreprahi press mehaanilise võre korral, septik,  kompaktpuhasti (aktiivmuda- või biokileseade või kombinatsioon neist), järelpuhasti (1-2 biotiiki). 
Jääkmuda kompaktpuhastist eemaldatakse septikusse. Septiku sete mudatihendisse või mudaväljakule ja lõppkäitlus - komposteerimine kas kohapeal või vastavat tehnoloogiat ja seadmestiku omavale puhastile. Lähtuda KKM 30.12.2002. a määruse nr 78 "Reoveesette põllumajanduses, haljastuses ja rekultiveerimisel kasutamise nõuded" nõuetest.
Purgimissõlme pole soovitatav rajada.</t>
        </r>
      </text>
    </comment>
    <comment ref="C82" authorId="0" shapeId="0" xr:uid="{00000000-0006-0000-0100-000015000000}">
      <text>
        <r>
          <rPr>
            <sz val="10"/>
            <rFont val="Arial"/>
            <family val="2"/>
          </rPr>
          <t>Nils Kändler:
TÜÜP 3. Reovee vooluhulk üle 100 m3/d. Individuaallahend, mille kosesisus on:
- mehaaniline eelpuhastus - 2 võret: üks mehaaniline võre koos võreprahi pressiga, teine käsivõre möödavoolul;
- aktiivmudapuhasti koos fosfori keemilise ärastusega, vajadusel lämmastiku bioloogilise ärastuse rakendamine;
- vajadusel järelpuhastus 1-2 biotiigis (maaala olemasolul) või sundläbipesuga liivafilter.
Jääkmuda eemaldatakse mudatihendajasse ja sellest muda vahemahutisse ning edasi muda mehaaniline veetustamine lint- või tigupressiga. 
Rreoveesette lõppkäitlus: kas kohapealne komposteerimine - eeldab väljaku rajamist (vajalik vastava maa-ala olemasolu) ja tugiainega segamist (tugiaineks turvas, puiduhake, -koor, saepuru, põhk vms). Vajalik kopaga varustatud ratastraktor-buldooser ja järelhaagis-laotur. 
 Purgimissõlmel võre ning vooluhulga ja reostuskoormuse ühtlusti.</t>
        </r>
      </text>
    </comment>
    <comment ref="C83" authorId="0" shapeId="0" xr:uid="{00000000-0006-0000-0100-000016000000}">
      <text>
        <r>
          <rPr>
            <sz val="10"/>
            <rFont val="Arial"/>
            <family val="2"/>
          </rPr>
          <t>Nils Kändler:
täiskomplektne purgla, juurdepääsutee, juhtimiselektroonika sh magnetkaardi lugeja</t>
        </r>
      </text>
    </comment>
    <comment ref="C85" authorId="0" shapeId="0" xr:uid="{00000000-0006-0000-0100-000017000000}">
      <text>
        <r>
          <rPr>
            <sz val="10"/>
            <rFont val="Arial"/>
            <family val="2"/>
          </rPr>
          <t xml:space="preserve">Nils Kändler:
Tiigi puhastus esialgse põhjani, väljavoolutorustikud, kaevud, proovivõtukaev.
</t>
        </r>
      </text>
    </comment>
    <comment ref="C87" authorId="0" shapeId="0" xr:uid="{00000000-0006-0000-0100-000018000000}">
      <text>
        <r>
          <rPr>
            <sz val="10"/>
            <rFont val="Arial"/>
            <family val="2"/>
          </rPr>
          <t>Berit:
as veeseadmed, koos torudega</t>
        </r>
      </text>
    </comment>
    <comment ref="C88" authorId="1" shapeId="0" xr:uid="{00000000-0006-0000-0100-000019000000}">
      <text>
        <r>
          <rPr>
            <b/>
            <sz val="9"/>
            <color indexed="81"/>
            <rFont val="Tahoma"/>
            <family val="2"/>
            <charset val="186"/>
          </rPr>
          <t>Nils Kändler - INFRAGATE:</t>
        </r>
        <r>
          <rPr>
            <sz val="9"/>
            <color indexed="81"/>
            <rFont val="Tahoma"/>
            <family val="2"/>
            <charset val="186"/>
          </rPr>
          <t xml:space="preserve">
Vajalik täpsustada kas GPRS?</t>
        </r>
      </text>
    </comment>
    <comment ref="F88" authorId="1" shapeId="0" xr:uid="{00000000-0006-0000-0100-00001A000000}">
      <text>
        <r>
          <rPr>
            <b/>
            <sz val="9"/>
            <color indexed="81"/>
            <rFont val="Tahoma"/>
            <family val="2"/>
            <charset val="186"/>
          </rPr>
          <t>Nils Kändler - INFRAGATE:</t>
        </r>
        <r>
          <rPr>
            <sz val="9"/>
            <color indexed="81"/>
            <rFont val="Tahoma"/>
            <family val="2"/>
            <charset val="186"/>
          </rPr>
          <t xml:space="preserve">
System Test</t>
        </r>
      </text>
    </comment>
    <comment ref="C93" authorId="0" shapeId="0" xr:uid="{00000000-0006-0000-0100-00001B000000}">
      <text>
        <r>
          <rPr>
            <sz val="10"/>
            <rFont val="Arial"/>
            <family val="2"/>
          </rPr>
          <t>Nils Kändler:
Asfalt- ja tsementbetoon
Mustkate</t>
        </r>
      </text>
    </comment>
    <comment ref="C94" authorId="0" shapeId="0" xr:uid="{00000000-0006-0000-0100-00001C000000}">
      <text>
        <r>
          <rPr>
            <sz val="10"/>
            <rFont val="Arial"/>
            <family val="2"/>
          </rPr>
          <t>Nils Kändler:
Asfalt- ja tsementbetoon
Mustkate</t>
        </r>
      </text>
    </comment>
    <comment ref="C107" authorId="1" shapeId="0" xr:uid="{00000000-0006-0000-0100-00001D000000}">
      <text>
        <r>
          <rPr>
            <b/>
            <sz val="9"/>
            <color indexed="81"/>
            <rFont val="Tahoma"/>
            <family val="2"/>
            <charset val="186"/>
          </rPr>
          <t>Nils Kändler - INFRAGATE:</t>
        </r>
        <r>
          <rPr>
            <sz val="9"/>
            <color indexed="81"/>
            <rFont val="Tahoma"/>
            <family val="2"/>
            <charset val="186"/>
          </rPr>
          <t xml:space="preserve">
Täsikomplektne pumpla, eletriliitumine, juurdepääsutee, automaatika, kaugjälgimine (GPRS)</t>
        </r>
      </text>
    </comment>
    <comment ref="C108" authorId="1" shapeId="0" xr:uid="{00000000-0006-0000-0100-00001E000000}">
      <text>
        <r>
          <rPr>
            <b/>
            <sz val="9"/>
            <color indexed="81"/>
            <rFont val="Tahoma"/>
            <family val="2"/>
            <charset val="186"/>
          </rPr>
          <t>Nils Kändler - INFRAGATE:</t>
        </r>
        <r>
          <rPr>
            <sz val="9"/>
            <color indexed="81"/>
            <rFont val="Tahoma"/>
            <family val="2"/>
            <charset val="186"/>
          </rPr>
          <t xml:space="preserve">
Täsikomplektne pumpla, eletriliitumine, juurdepääsutee, automaatika, kaugjälgimine (GPRS)</t>
        </r>
      </text>
    </comment>
    <comment ref="C109" authorId="1" shapeId="0" xr:uid="{00000000-0006-0000-0100-00001F000000}">
      <text>
        <r>
          <rPr>
            <b/>
            <sz val="9"/>
            <color indexed="81"/>
            <rFont val="Tahoma"/>
            <family val="2"/>
            <charset val="186"/>
          </rPr>
          <t>Nils Kändler - INFRAGATE:</t>
        </r>
        <r>
          <rPr>
            <sz val="9"/>
            <color indexed="81"/>
            <rFont val="Tahoma"/>
            <family val="2"/>
            <charset val="186"/>
          </rPr>
          <t xml:space="preserve">
Täsikomplektne pumpla, eletriliitumine, juurdepääsutee, automaatika, kaugjälgimine (GPRS)</t>
        </r>
      </text>
    </comment>
    <comment ref="C110" authorId="0" shapeId="0" xr:uid="{00000000-0006-0000-0100-000020000000}">
      <text>
        <r>
          <rPr>
            <sz val="10"/>
            <rFont val="Arial"/>
            <family val="2"/>
          </rPr>
          <t>Nils Kändler:
Nt kahekambriline kuivasetusega pumpadega vm</t>
        </r>
      </text>
    </comment>
    <comment ref="C111" authorId="0" shapeId="0" xr:uid="{00000000-0006-0000-0100-000021000000}">
      <text>
        <r>
          <rPr>
            <sz val="10"/>
            <rFont val="Arial"/>
            <family val="2"/>
          </rPr>
          <t>Nils Kändler:
Torustik maksimaalselt 1m kinnistupiirist kuni tänavatorustikuni. Sisaldab kontrollkaevu 200/160 ja otsakorki</t>
        </r>
      </text>
    </comment>
    <comment ref="C119" authorId="1" shapeId="0" xr:uid="{00000000-0006-0000-0100-000022000000}">
      <text>
        <r>
          <rPr>
            <b/>
            <sz val="9"/>
            <color indexed="81"/>
            <rFont val="Tahoma"/>
            <family val="2"/>
            <charset val="186"/>
          </rPr>
          <t>Nils Kändler - INFRAGATE:</t>
        </r>
        <r>
          <rPr>
            <sz val="9"/>
            <color indexed="81"/>
            <rFont val="Tahoma"/>
            <family val="2"/>
            <charset val="186"/>
          </rPr>
          <t xml:space="preserve">
Rest 40T, setteosa, ühendustorustik De200 kuni vaatluskaevuni (10m)</t>
        </r>
      </text>
    </comment>
    <comment ref="C123" authorId="0" shapeId="0" xr:uid="{00000000-0006-0000-0100-000023000000}">
      <text>
        <r>
          <rPr>
            <sz val="10"/>
            <rFont val="Arial"/>
            <family val="2"/>
          </rPr>
          <t>Nils Kändler:
Asfalt- ja tsementbetoon
Mustkate</t>
        </r>
      </text>
    </comment>
    <comment ref="C124" authorId="0" shapeId="0" xr:uid="{00000000-0006-0000-0100-000024000000}">
      <text>
        <r>
          <rPr>
            <sz val="10"/>
            <rFont val="Arial"/>
            <family val="2"/>
          </rPr>
          <t>Nils Kändler:
Asfalt- ja tsementbetoon
Mustkate</t>
        </r>
      </text>
    </comment>
    <comment ref="C155" authorId="0" shapeId="0" xr:uid="{00000000-0006-0000-0100-000025000000}">
      <text>
        <r>
          <rPr>
            <sz val="10"/>
            <color rgb="FF000000"/>
            <rFont val="Arial"/>
            <family val="2"/>
          </rPr>
          <t xml:space="preserve">Berit:
</t>
        </r>
        <r>
          <rPr>
            <sz val="10"/>
            <color rgb="FF000000"/>
            <rFont val="Arial"/>
            <family val="2"/>
          </rPr>
          <t xml:space="preserve">müüriladumiseks, elektri- ja kanalisatsioonitrasside tagasitäitmiseks, filtriliivaks, </t>
        </r>
      </text>
    </comment>
    <comment ref="F155" authorId="0" shapeId="0" xr:uid="{00000000-0006-0000-0100-000026000000}">
      <text>
        <r>
          <rPr>
            <sz val="10"/>
            <rFont val="Arial"/>
            <family val="2"/>
          </rPr>
          <t xml:space="preserve">Berit:
1 m3 killustikku kaalub auto kastis ca 1,3-1,8 t
</t>
        </r>
      </text>
    </comment>
    <comment ref="C156" authorId="0" shapeId="0" xr:uid="{00000000-0006-0000-0100-000027000000}">
      <text>
        <r>
          <rPr>
            <sz val="10"/>
            <rFont val="Arial"/>
            <family val="2"/>
          </rPr>
          <t>Berit:
betoonitööd, täitmistööd</t>
        </r>
      </text>
    </comment>
    <comment ref="F156" authorId="0" shapeId="0" xr:uid="{00000000-0006-0000-0100-000028000000}">
      <text>
        <r>
          <rPr>
            <sz val="10"/>
            <rFont val="Arial"/>
            <family val="2"/>
          </rPr>
          <t>Berit:
1 m3 killustikku kaalub auto kastis ca 1,3-1,8 t</t>
        </r>
      </text>
    </comment>
    <comment ref="C157" authorId="0" shapeId="0" xr:uid="{00000000-0006-0000-0100-000029000000}">
      <text>
        <r>
          <rPr>
            <sz val="10"/>
            <rFont val="Arial"/>
            <family val="2"/>
          </rPr>
          <t xml:space="preserve">Berit:
täitmistööd, pinnasekate, filtermaterjal
</t>
        </r>
      </text>
    </comment>
    <comment ref="F157" authorId="0" shapeId="0" xr:uid="{00000000-0006-0000-0100-00002A000000}">
      <text>
        <r>
          <rPr>
            <sz val="10"/>
            <rFont val="Arial"/>
            <family val="2"/>
          </rPr>
          <t>Berit:
1 m3 killustikku kaalub auto kastis ca 1,3-1,8 t</t>
        </r>
      </text>
    </comment>
    <comment ref="C158" authorId="0" shapeId="0" xr:uid="{00000000-0006-0000-0100-00002B000000}">
      <text>
        <r>
          <rPr>
            <sz val="10"/>
            <rFont val="Arial"/>
            <family val="2"/>
          </rPr>
          <t>Berit:
haljastustöödeks</t>
        </r>
      </text>
    </comment>
    <comment ref="F158" authorId="0" shapeId="0" xr:uid="{00000000-0006-0000-0100-00002C000000}">
      <text>
        <r>
          <rPr>
            <sz val="10"/>
            <rFont val="Arial"/>
            <family val="2"/>
          </rPr>
          <t>Berit:
1 m3 mulda kaalub auto kastis ca 1,5 t</t>
        </r>
      </text>
    </comment>
    <comment ref="C159" authorId="0" shapeId="0" xr:uid="{00000000-0006-0000-0100-00002D000000}">
      <text>
        <r>
          <rPr>
            <sz val="10"/>
            <rFont val="Arial"/>
            <family val="2"/>
          </rPr>
          <t xml:space="preserve">Berit:
turbane kasvupind </t>
        </r>
      </text>
    </comment>
    <comment ref="F159" authorId="0" shapeId="0" xr:uid="{00000000-0006-0000-0100-00002E000000}">
      <text>
        <r>
          <rPr>
            <sz val="10"/>
            <rFont val="Arial"/>
            <family val="2"/>
          </rPr>
          <t xml:space="preserve">Berit:
1 m3 mulda kaalub auto kastis ca 1,5 t
</t>
        </r>
      </text>
    </comment>
    <comment ref="C160" authorId="0" shapeId="0" xr:uid="{00000000-0006-0000-0100-00002F000000}">
      <text>
        <r>
          <rPr>
            <sz val="10"/>
            <rFont val="Arial"/>
            <family val="2"/>
          </rPr>
          <t xml:space="preserve">Berit:
9 t kalluriga
</t>
        </r>
      </text>
    </comment>
    <comment ref="C161" authorId="0" shapeId="0" xr:uid="{00000000-0006-0000-0100-000030000000}">
      <text>
        <r>
          <rPr>
            <sz val="10"/>
            <color rgb="FF000000"/>
            <rFont val="Arial"/>
            <family val="2"/>
          </rPr>
          <t xml:space="preserve">Berit:
</t>
        </r>
        <r>
          <rPr>
            <sz val="10"/>
            <color rgb="FF000000"/>
            <rFont val="Arial"/>
            <family val="2"/>
          </rPr>
          <t>27 t kalluriga</t>
        </r>
      </text>
    </comment>
    <comment ref="F163" authorId="0" shapeId="0" xr:uid="{00000000-0006-0000-0100-000031000000}">
      <text>
        <r>
          <rPr>
            <sz val="10"/>
            <rFont val="Arial"/>
            <family val="2"/>
          </rPr>
          <t>Berit:
andmed merkolt</t>
        </r>
      </text>
    </comment>
  </commentList>
</comments>
</file>

<file path=xl/sharedStrings.xml><?xml version="1.0" encoding="utf-8"?>
<sst xmlns="http://schemas.openxmlformats.org/spreadsheetml/2006/main" count="1086" uniqueCount="408">
  <si>
    <t>erilahendusega reoveepumpla</t>
  </si>
  <si>
    <t>survetoru kruusateel, pinnaseteel või haljasalal</t>
  </si>
  <si>
    <t>puurkaevu videouuring</t>
  </si>
  <si>
    <t>geotehnilised uuringud  - puuraugud</t>
  </si>
  <si>
    <t>Hind</t>
  </si>
  <si>
    <t xml:space="preserve">isevoolne kan.toru kõvakattega alal </t>
  </si>
  <si>
    <t xml:space="preserve">veo hind </t>
  </si>
  <si>
    <t>purgla mahuga 10m3</t>
  </si>
  <si>
    <t>kan.survetoru kõvakattega alal</t>
  </si>
  <si>
    <t>muud reoveepuhasti seadmed/tööd</t>
  </si>
  <si>
    <t>ha</t>
  </si>
  <si>
    <t>biotiigi rekonstrueerimine</t>
  </si>
  <si>
    <t>106a</t>
  </si>
  <si>
    <t>puuraugu tamponeerimine</t>
  </si>
  <si>
    <t>kruusaveeris</t>
  </si>
  <si>
    <t>Kanalisatsioon KOKKU</t>
  </si>
  <si>
    <t>reoveepuhasti Q = 10-100 m3/d (Tüüp 2)</t>
  </si>
  <si>
    <t>De63-De110</t>
  </si>
  <si>
    <t>majaühendus</t>
  </si>
  <si>
    <t>reoveepuhasti Q&gt;100 m3/d (Tüüp 3)</t>
  </si>
  <si>
    <t>m3/h</t>
  </si>
  <si>
    <t>sõelumata kasvupinnas</t>
  </si>
  <si>
    <t>De400-De630</t>
  </si>
  <si>
    <t>survetoru kõvakattega alal</t>
  </si>
  <si>
    <t>maapealne soojustatud hüdrant</t>
  </si>
  <si>
    <t>De800-De1000</t>
  </si>
  <si>
    <t>Ühik</t>
  </si>
  <si>
    <t>De160-De315</t>
  </si>
  <si>
    <t>kan.survetoru kruusateel, pinnaseteel või haljasalal</t>
  </si>
  <si>
    <t>m</t>
  </si>
  <si>
    <t>t</t>
  </si>
  <si>
    <t>TV - uuringud (sh pesu &gt;DN300)</t>
  </si>
  <si>
    <t>reoveepuhasti Q&lt;10 m3/d (Tüüp 1)</t>
  </si>
  <si>
    <t>geodeetiline mõõdistamine</t>
  </si>
  <si>
    <t>tk</t>
  </si>
  <si>
    <t>KANALISATSIOON</t>
  </si>
  <si>
    <t>muu veevõrgu seade</t>
  </si>
  <si>
    <t>TV - uuringud (sh pesu &lt;DN300)</t>
  </si>
  <si>
    <t>Maksumus</t>
  </si>
  <si>
    <t>m2</t>
  </si>
  <si>
    <t>Kood</t>
  </si>
  <si>
    <t>m3</t>
  </si>
  <si>
    <t>asfaltkate</t>
  </si>
  <si>
    <t>tavaline liiv</t>
  </si>
  <si>
    <t>VEEVARUSTUS</t>
  </si>
  <si>
    <t>üheastmelise pumpla tehnoloogia</t>
  </si>
  <si>
    <t>sõelutud kasvupinnas</t>
  </si>
  <si>
    <t>puurkaevu puurimine</t>
  </si>
  <si>
    <t>Veevarustus KOKKU</t>
  </si>
  <si>
    <t>Baashind</t>
  </si>
  <si>
    <t>De630</t>
  </si>
  <si>
    <t>septik</t>
  </si>
  <si>
    <t>isevoolne kan.toru kruusateel, pinnaseteel või haljasalal</t>
  </si>
  <si>
    <t>Kogus</t>
  </si>
  <si>
    <t>De63-De160</t>
  </si>
  <si>
    <t>ie</t>
  </si>
  <si>
    <t>läbiviik jõe, maantee või raudtee alt</t>
  </si>
  <si>
    <t>torustike hüdropneumaatiline läbipesu</t>
  </si>
  <si>
    <t>betoonitööd</t>
  </si>
  <si>
    <t>De32-De110</t>
  </si>
  <si>
    <t>looduslik kruus</t>
  </si>
  <si>
    <t>kmpl</t>
  </si>
  <si>
    <t>108a</t>
  </si>
  <si>
    <t>Lühiajaline investeering kokku (koos lisakuludega 15%)</t>
  </si>
  <si>
    <t>Pikaajaline investeering kokku (koos lisakuludega 15%)</t>
  </si>
  <si>
    <t>hoone rekonstrueerimine</t>
  </si>
  <si>
    <t>Märkused</t>
  </si>
  <si>
    <t>109a</t>
  </si>
  <si>
    <t>Asula</t>
  </si>
  <si>
    <t>KOKKU</t>
  </si>
  <si>
    <t>Investeeringuprojektid on tähistatud projekti tüüpide alusel järgnevalt:</t>
  </si>
  <si>
    <t>Projekt A: Puurkaevpumplate rekonstrueerimine/rajamine/likvideerimine/veetöötlus;</t>
  </si>
  <si>
    <t>Projekt B: Veevõrgu rekonstrueerimine/rajamine;</t>
  </si>
  <si>
    <t>Projekt C: Kanalisatsioonivõrgu rekonstrueerimine/rajamine;</t>
  </si>
  <si>
    <t>Projekt D: Reoveepuhastite rekonstrueerimine/rajamine/likvideerimine;</t>
  </si>
  <si>
    <t>B-1.1 Veevõrgu rekonstrueerimine lühiajalises programmis</t>
  </si>
  <si>
    <t>B-1.2 Veevõrgu rekonstrueerimine pikaajalises programmis</t>
  </si>
  <si>
    <t>B-2.1 Veevõrgu rajamine lühiajalises programmis</t>
  </si>
  <si>
    <t>B-2.2 Veevõrgu rajamine pikaajalises programmis</t>
  </si>
  <si>
    <t>Toru, maakraan, otsakork</t>
  </si>
  <si>
    <t>Toru ja hülss</t>
  </si>
  <si>
    <t>B-2 Veevõrgu rajamine</t>
  </si>
  <si>
    <t>C-1.1 Kanalisatsioonivõrgu rekonstrueerimine lühiajalises programmis</t>
  </si>
  <si>
    <t>C-1.2 Kanalisatsioonivõrgu rekonstrueerimine pikaajalises programmis</t>
  </si>
  <si>
    <t>C-2.1 Kanalisatsioonivõrgu rajamine lühiajalises programmis</t>
  </si>
  <si>
    <t>C-2.2 Kanalisatsioonivõrgu rajamine pikaajalises programmis</t>
  </si>
  <si>
    <t>A-1 Puurkaevude (pumplate/veetöötluste) rekonstrueerimine</t>
  </si>
  <si>
    <t>Projekt E: Sademevee süsteemide rekonstrueerimine/rajamine</t>
  </si>
  <si>
    <t>A-1.1 Lühiajaline</t>
  </si>
  <si>
    <t>A-1.2 Pikaajaline</t>
  </si>
  <si>
    <t>A-2.1 Lühiajaline</t>
  </si>
  <si>
    <t>A-2.2 Pikaajaline</t>
  </si>
  <si>
    <t>D-1.1 Lühiajaline</t>
  </si>
  <si>
    <t>D-1.2 Pikaajaline</t>
  </si>
  <si>
    <t>D-2.1 Lühiajaline</t>
  </si>
  <si>
    <t>D-2.2 Pikaajaline</t>
  </si>
  <si>
    <t>E-1.1 Lühiajaline</t>
  </si>
  <si>
    <t>E-1.2 Pikaajaline</t>
  </si>
  <si>
    <t>E-2.1 Lühiajaline</t>
  </si>
  <si>
    <t>E-2.2 Pikaajaline</t>
  </si>
  <si>
    <t>sademevee restkaev</t>
  </si>
  <si>
    <t>Liivapüüduriga kaev</t>
  </si>
  <si>
    <t>Lühiajaline ja pikajaline programm KOKKU</t>
  </si>
  <si>
    <t>Projektijuhtimine ja omanikujärelevalve</t>
  </si>
  <si>
    <t>%</t>
  </si>
  <si>
    <t>projekti maksumusest</t>
  </si>
  <si>
    <t>Ettenägematud kulud</t>
  </si>
  <si>
    <t>Projekteerimine ja uuringud</t>
  </si>
  <si>
    <t>Invest. Programm (LA/PA)</t>
  </si>
  <si>
    <t>siibrite automaatjuhtimine</t>
  </si>
  <si>
    <t>Murukatte rajamine</t>
  </si>
  <si>
    <t xml:space="preserve">koos kasvupinnase 20 cm lisamisega </t>
  </si>
  <si>
    <t>h=1,73m, aed koos väravaga</t>
  </si>
  <si>
    <t>Ühekihiline asfalt, liiv ja killustikalus</t>
  </si>
  <si>
    <t>C-2 Kanalisatsioonivõrgu rajamine</t>
  </si>
  <si>
    <t>Seisuga 27.05.2014</t>
  </si>
  <si>
    <t>seadmed ja programmeerimine</t>
  </si>
  <si>
    <t>10L/s, alarm, ühendused</t>
  </si>
  <si>
    <t>reoveepuhasti</t>
  </si>
  <si>
    <t>veetöötlus</t>
  </si>
  <si>
    <t>PA</t>
  </si>
  <si>
    <t>LA</t>
  </si>
  <si>
    <t>E-1. Rekonstrueerimine (vana süsteemi ümberehitamine, parendamine)</t>
  </si>
  <si>
    <t>E-2. Rajamine (uute valgalade väljaehitamine)</t>
  </si>
  <si>
    <t>SADEMEVESI</t>
  </si>
  <si>
    <t>kraavi puhastamine</t>
  </si>
  <si>
    <t>106b</t>
  </si>
  <si>
    <t>106c</t>
  </si>
  <si>
    <t>hoone lammutamine</t>
  </si>
  <si>
    <t>105a</t>
  </si>
  <si>
    <t>105b</t>
  </si>
  <si>
    <t>105c</t>
  </si>
  <si>
    <t>105d</t>
  </si>
  <si>
    <t>107a</t>
  </si>
  <si>
    <t>107b</t>
  </si>
  <si>
    <t>107c</t>
  </si>
  <si>
    <t>108b</t>
  </si>
  <si>
    <t>Veevarustus</t>
  </si>
  <si>
    <t>Veevõrk</t>
  </si>
  <si>
    <t>Kanalisatsioonivõrk</t>
  </si>
  <si>
    <t>Reoveepuhastamine</t>
  </si>
  <si>
    <t>Sademeveevarustus</t>
  </si>
  <si>
    <t>109b</t>
  </si>
  <si>
    <t>301a</t>
  </si>
  <si>
    <t>302a</t>
  </si>
  <si>
    <t>301b</t>
  </si>
  <si>
    <t>301c</t>
  </si>
  <si>
    <t>301d</t>
  </si>
  <si>
    <t>302b</t>
  </si>
  <si>
    <t>302c</t>
  </si>
  <si>
    <t>302d</t>
  </si>
  <si>
    <t>303a</t>
  </si>
  <si>
    <t>303b</t>
  </si>
  <si>
    <t>303c</t>
  </si>
  <si>
    <t>201a</t>
  </si>
  <si>
    <t>201b</t>
  </si>
  <si>
    <t>303d</t>
  </si>
  <si>
    <t>501a</t>
  </si>
  <si>
    <t>501b</t>
  </si>
  <si>
    <t>501c</t>
  </si>
  <si>
    <t>501d</t>
  </si>
  <si>
    <t>502a</t>
  </si>
  <si>
    <t>502b</t>
  </si>
  <si>
    <t>502c</t>
  </si>
  <si>
    <t>502d</t>
  </si>
  <si>
    <t>505a</t>
  </si>
  <si>
    <t>505b</t>
  </si>
  <si>
    <t>503a</t>
  </si>
  <si>
    <t>503b</t>
  </si>
  <si>
    <t xml:space="preserve">isevoolne sademeveetoru kõvakattega alal </t>
  </si>
  <si>
    <t>isevoolne sademeveetoru kruusateel, pinnaseteel või haljasalal</t>
  </si>
  <si>
    <t>sademeveesurvetoru kõvakattega alal</t>
  </si>
  <si>
    <t>sademeveesurvetoru kruusateel, pinnaseteel või haljasalal</t>
  </si>
  <si>
    <t>erilahendusega  sademeveepumpla</t>
  </si>
  <si>
    <t>biotiigi rajamine</t>
  </si>
  <si>
    <t>Uuringud</t>
  </si>
  <si>
    <t>Katete taastamine, muud mahud</t>
  </si>
  <si>
    <t>hoone rajamine</t>
  </si>
  <si>
    <t>201c</t>
  </si>
  <si>
    <t xml:space="preserve">veetöötlus </t>
  </si>
  <si>
    <t>(&lt;20 m3/h)</t>
  </si>
  <si>
    <t>(&gt;20 m3/h)</t>
  </si>
  <si>
    <t>reservuaari rekonstrueerimine</t>
  </si>
  <si>
    <t>(201 + m3)</t>
  </si>
  <si>
    <t>(50-200 m3)</t>
  </si>
  <si>
    <t>reservuaari rajamine</t>
  </si>
  <si>
    <t>Üldehitustööd</t>
  </si>
  <si>
    <t>601a</t>
  </si>
  <si>
    <t>602a</t>
  </si>
  <si>
    <t>601b</t>
  </si>
  <si>
    <t>väikeplokk</t>
  </si>
  <si>
    <t>fiboplokk</t>
  </si>
  <si>
    <t>601c</t>
  </si>
  <si>
    <t>107d</t>
  </si>
  <si>
    <t>plast (50 - 200 m3)</t>
  </si>
  <si>
    <t>plast (201 + m3)</t>
  </si>
  <si>
    <t>betoon (50 - 200 m3)</t>
  </si>
  <si>
    <t>betoon (201 + m3)</t>
  </si>
  <si>
    <t>(raud)</t>
  </si>
  <si>
    <t>(raud+mangaan+efektiivdoos)</t>
  </si>
  <si>
    <t>(raud+mangaan)</t>
  </si>
  <si>
    <t>(raud+mangaan+ammoonium)</t>
  </si>
  <si>
    <t xml:space="preserve">teise astme pumpla tehnoloogia </t>
  </si>
  <si>
    <t>(20-40 m3/h)</t>
  </si>
  <si>
    <t>(&gt;40 m3/h)</t>
  </si>
  <si>
    <t>survetoru</t>
  </si>
  <si>
    <t>DN100 ühendus</t>
  </si>
  <si>
    <t>207a</t>
  </si>
  <si>
    <t>207b</t>
  </si>
  <si>
    <t>207c</t>
  </si>
  <si>
    <t>207d</t>
  </si>
  <si>
    <t>208a</t>
  </si>
  <si>
    <t>208b</t>
  </si>
  <si>
    <t>tuletõrjeveevõtu koha rajamine</t>
  </si>
  <si>
    <t>tuletõrjevee mahuti rajamine</t>
  </si>
  <si>
    <t>tuletõrjevee mahuti rekonstrueerimine</t>
  </si>
  <si>
    <t xml:space="preserve">plastikust siibri/veemõõtja kaev </t>
  </si>
  <si>
    <t>D1500mm</t>
  </si>
  <si>
    <t>isevoolne kan.toru</t>
  </si>
  <si>
    <t>kan.survetoru</t>
  </si>
  <si>
    <t xml:space="preserve">väike reoveepumpla </t>
  </si>
  <si>
    <t xml:space="preserve">keskmine reoveepumpla </t>
  </si>
  <si>
    <t>Qarv 5 - 20 l/s</t>
  </si>
  <si>
    <t>Qarv ≤ 5 l/s</t>
  </si>
  <si>
    <t xml:space="preserve">suur reoveepumpla </t>
  </si>
  <si>
    <t>Qarv ≥ 20 l/s</t>
  </si>
  <si>
    <t xml:space="preserve">reoveepumpla </t>
  </si>
  <si>
    <t>401a</t>
  </si>
  <si>
    <t>401b</t>
  </si>
  <si>
    <t>401c</t>
  </si>
  <si>
    <t>201d</t>
  </si>
  <si>
    <t>201e</t>
  </si>
  <si>
    <t>tuletõrjevee toru</t>
  </si>
  <si>
    <t>DN100</t>
  </si>
  <si>
    <t>301e</t>
  </si>
  <si>
    <t>301f</t>
  </si>
  <si>
    <t>301g</t>
  </si>
  <si>
    <t>301h</t>
  </si>
  <si>
    <t>501e</t>
  </si>
  <si>
    <t>501f</t>
  </si>
  <si>
    <t>501g</t>
  </si>
  <si>
    <t>501h</t>
  </si>
  <si>
    <t>sademeveesurvetoru</t>
  </si>
  <si>
    <t>väike sademeveepumpla</t>
  </si>
  <si>
    <t>503c</t>
  </si>
  <si>
    <t>503d</t>
  </si>
  <si>
    <t>piirdeaed</t>
  </si>
  <si>
    <t>604a</t>
  </si>
  <si>
    <t>604b</t>
  </si>
  <si>
    <t>sademeveepumpla</t>
  </si>
  <si>
    <t>keskmine  sademeveepumpla</t>
  </si>
  <si>
    <t>suur  sademeveepumpla</t>
  </si>
  <si>
    <t>truup</t>
  </si>
  <si>
    <t>kraav</t>
  </si>
  <si>
    <t xml:space="preserve">kraavi rajamine </t>
  </si>
  <si>
    <t>506a</t>
  </si>
  <si>
    <t>506b</t>
  </si>
  <si>
    <t>betoon</t>
  </si>
  <si>
    <t>plast</t>
  </si>
  <si>
    <t>isevoolne sademeveetoru</t>
  </si>
  <si>
    <t>C-1 Kanalisatsioonivõrgu rekonstrueerimine</t>
  </si>
  <si>
    <t>B-1.1 Lühiajaline</t>
  </si>
  <si>
    <t>B-2.1 Lühiajaline</t>
  </si>
  <si>
    <t>B-1.2 Pikaajaline</t>
  </si>
  <si>
    <t>B-2.2 Pikaajaline</t>
  </si>
  <si>
    <t>C-1.2 Pikaajaline</t>
  </si>
  <si>
    <t>C-2.2 Pikaajaline</t>
  </si>
  <si>
    <t>C-1.1  Lühiajaline</t>
  </si>
  <si>
    <t>C-2.1  Lühiajaline</t>
  </si>
  <si>
    <t>E-1.1  Lühiajaline</t>
  </si>
  <si>
    <t>sademevee liivapüüdur</t>
  </si>
  <si>
    <t>sademevee õlipüüdur</t>
  </si>
  <si>
    <t xml:space="preserve">rasvapüüdur </t>
  </si>
  <si>
    <t>kaugjälgimise ja -juhtimise süsteem</t>
  </si>
  <si>
    <t>tsingitud võrkpaneelidest aed</t>
  </si>
  <si>
    <t>Kontrollkaev De200, torustik ja otsakork</t>
  </si>
  <si>
    <t>203a</t>
  </si>
  <si>
    <t>hüdrant</t>
  </si>
  <si>
    <t>505c</t>
  </si>
  <si>
    <t>kraavi rekonstrueerimine</t>
  </si>
  <si>
    <t>510a</t>
  </si>
  <si>
    <t>510b</t>
  </si>
  <si>
    <t>510c</t>
  </si>
  <si>
    <t>510d</t>
  </si>
  <si>
    <t>510e</t>
  </si>
  <si>
    <t>510f</t>
  </si>
  <si>
    <t>510g</t>
  </si>
  <si>
    <t>510h</t>
  </si>
  <si>
    <t xml:space="preserve">drenaažitoru kõvakattega alal </t>
  </si>
  <si>
    <t>drenaažitoru kruusateel, pinnaseteel või haljasalal</t>
  </si>
  <si>
    <t>kraav ja truubid</t>
  </si>
  <si>
    <t>Sademevesi KOKKU</t>
  </si>
  <si>
    <t>reoveepumpla hoone lammutamine</t>
  </si>
  <si>
    <t>väikeblokk</t>
  </si>
  <si>
    <t>terviseriski uuring</t>
  </si>
  <si>
    <t>Sademevee uuringud, geodeetilised mõõdistused ja perspektiivskeem</t>
  </si>
  <si>
    <t>Hüdrauliline mudel</t>
  </si>
  <si>
    <t>Kohila RVP laiendamine</t>
  </si>
  <si>
    <t>isevoolsetoru likvideerimine</t>
  </si>
  <si>
    <t>303e</t>
  </si>
  <si>
    <t>reoveepumpla likvideerimine</t>
  </si>
  <si>
    <t>torude likvideerimine</t>
  </si>
  <si>
    <t>307a</t>
  </si>
  <si>
    <t>kogumismahuti rajamine</t>
  </si>
  <si>
    <t>De600-De800</t>
  </si>
  <si>
    <t>De400-De560</t>
  </si>
  <si>
    <t>303g</t>
  </si>
  <si>
    <t>Reoveepumpla võred</t>
  </si>
  <si>
    <t>veetöötlusjaama, pumpla hoone</t>
  </si>
  <si>
    <t>103b</t>
  </si>
  <si>
    <t>juurdepääsutee ja plats</t>
  </si>
  <si>
    <t>biotiikide likvideerimine</t>
  </si>
  <si>
    <t>Mudast tühjendamine, pinnasega täitmine</t>
  </si>
  <si>
    <t>torustike likvideerimine(vesi+kanal)</t>
  </si>
  <si>
    <t>sh sademevesi</t>
  </si>
  <si>
    <t>sh SADEMEVESI</t>
  </si>
  <si>
    <t>kompl.</t>
  </si>
  <si>
    <t>Edise küla</t>
  </si>
  <si>
    <t>Kose küla</t>
  </si>
  <si>
    <t>Pepumpla purgla</t>
  </si>
  <si>
    <t>pk-24 (2269)</t>
  </si>
  <si>
    <t>pk-45 (2263)</t>
  </si>
  <si>
    <t xml:space="preserve">tehnoloogia, el. ja automaat. rekonstr </t>
  </si>
  <si>
    <t>pk-42 (2266)</t>
  </si>
  <si>
    <t>pk-48 (2267)</t>
  </si>
  <si>
    <t>pk-61 (2279)</t>
  </si>
  <si>
    <t>torust., armatuur, elekt., autom</t>
  </si>
  <si>
    <t>juurdepääsutee</t>
  </si>
  <si>
    <t>PROJEKT</t>
  </si>
  <si>
    <t>reoveepuhasti likvideerimine</t>
  </si>
  <si>
    <t>kompl</t>
  </si>
  <si>
    <t>III astme pumplate likvideerimine</t>
  </si>
  <si>
    <t>Pauliku, Sompa, Edise</t>
  </si>
  <si>
    <t>KOHTLA-JÄRVE REGIONAALNE REOVEEPUHASTI</t>
  </si>
  <si>
    <t xml:space="preserve">Puurkaevu videouuring ja puhastuspumpamine </t>
  </si>
  <si>
    <t>töö</t>
  </si>
  <si>
    <t>Uute veetöötlusseadmete rajamine</t>
  </si>
  <si>
    <t>Uue pumplahoone ehitamine</t>
  </si>
  <si>
    <t>Veereservuaaride rajamine</t>
  </si>
  <si>
    <t>Elektri-automaatikaseadmete rajamine</t>
  </si>
  <si>
    <t>Välistorustike rajamine</t>
  </si>
  <si>
    <t>1A</t>
  </si>
  <si>
    <t>Pesulux OÜ</t>
  </si>
  <si>
    <t>KOOD</t>
  </si>
  <si>
    <t>TEGEVUS</t>
  </si>
  <si>
    <t>LISAINFO</t>
  </si>
  <si>
    <t>ÜHIK</t>
  </si>
  <si>
    <t>ÜHIKIKHIND</t>
  </si>
  <si>
    <t>BAASHIND</t>
  </si>
  <si>
    <r>
      <t>A-2 Puurkaevude (pumplate/veetöötluste) rajamine</t>
    </r>
    <r>
      <rPr>
        <sz val="8"/>
        <color indexed="8"/>
        <rFont val="Verdana"/>
        <family val="2"/>
        <charset val="186"/>
      </rPr>
      <t xml:space="preserve"> </t>
    </r>
    <r>
      <rPr>
        <sz val="8"/>
        <rFont val="Verdana"/>
        <family val="2"/>
        <charset val="186"/>
      </rPr>
      <t>(uude asukohta)</t>
    </r>
  </si>
  <si>
    <r>
      <t>B-1 Veevõrgu rekonstrueerimine</t>
    </r>
    <r>
      <rPr>
        <sz val="8"/>
        <color indexed="8"/>
        <rFont val="Verdana"/>
        <family val="2"/>
        <charset val="186"/>
      </rPr>
      <t xml:space="preserve"> (olemasoleva süsteemi asendamine)</t>
    </r>
  </si>
  <si>
    <r>
      <t xml:space="preserve">D-1. Rekonstrueerimine </t>
    </r>
    <r>
      <rPr>
        <sz val="8"/>
        <rFont val="Verdana"/>
        <family val="2"/>
        <charset val="186"/>
      </rPr>
      <t>(vana puhasti parendamine, laiendamine jms)</t>
    </r>
  </si>
  <si>
    <r>
      <t>D-2. Rajamine</t>
    </r>
    <r>
      <rPr>
        <sz val="8"/>
        <rFont val="Verdana"/>
        <family val="2"/>
        <charset val="186"/>
      </rPr>
      <t xml:space="preserve"> (uus puhasti uude asukohta)</t>
    </r>
  </si>
  <si>
    <r>
      <t>A-2 Puurkaevude (pumplate/veetöötluste) rajamine</t>
    </r>
    <r>
      <rPr>
        <sz val="8"/>
        <color indexed="8"/>
        <rFont val="Verdana"/>
        <family val="2"/>
      </rPr>
      <t xml:space="preserve"> </t>
    </r>
    <r>
      <rPr>
        <sz val="8"/>
        <rFont val="Verdana"/>
        <family val="2"/>
      </rPr>
      <t>(uude asukohta)</t>
    </r>
  </si>
  <si>
    <r>
      <t>B-1 Veevõrgu rekonstrueerimine</t>
    </r>
    <r>
      <rPr>
        <sz val="8"/>
        <color indexed="8"/>
        <rFont val="Verdana"/>
        <family val="2"/>
      </rPr>
      <t xml:space="preserve"> (olemasoleva süsteemi asendamine)</t>
    </r>
  </si>
  <si>
    <t>KÕIK KOKKU</t>
  </si>
  <si>
    <r>
      <t xml:space="preserve">A-2 Puurkaevude (pumplate/veetöötluste) rajamine </t>
    </r>
    <r>
      <rPr>
        <sz val="8"/>
        <rFont val="Verdana"/>
        <family val="2"/>
      </rPr>
      <t>(uude asukohta)</t>
    </r>
  </si>
  <si>
    <r>
      <t>B-1 Veevõrgu rekonstrueerimine</t>
    </r>
    <r>
      <rPr>
        <sz val="8"/>
        <rFont val="Verdana"/>
        <family val="2"/>
      </rPr>
      <t xml:space="preserve"> (olemasoleva süsteemi asendamine)</t>
    </r>
  </si>
  <si>
    <r>
      <t xml:space="preserve">B-2 Veevõrgu rajamine </t>
    </r>
    <r>
      <rPr>
        <sz val="8"/>
        <rFont val="Verdana"/>
        <family val="2"/>
      </rPr>
      <t>(laiendamine)</t>
    </r>
  </si>
  <si>
    <r>
      <t xml:space="preserve">C-1 Kanalisatsoonivõrgu rekonstrueerimine </t>
    </r>
    <r>
      <rPr>
        <sz val="8"/>
        <rFont val="Verdana"/>
        <family val="2"/>
      </rPr>
      <t>(olemasoleva süsteemi asendamine)</t>
    </r>
  </si>
  <si>
    <r>
      <t>C-2 Kanalisatsioonivõrgu rajamine</t>
    </r>
    <r>
      <rPr>
        <sz val="8"/>
        <rFont val="Verdana"/>
        <family val="2"/>
      </rPr>
      <t xml:space="preserve"> (laiendamine)</t>
    </r>
  </si>
  <si>
    <r>
      <t xml:space="preserve">D-1. Rekonstrueerimine </t>
    </r>
    <r>
      <rPr>
        <sz val="8"/>
        <rFont val="Verdana"/>
        <family val="2"/>
      </rPr>
      <t>(vana puhasti parendamine, laiendamine jms)</t>
    </r>
  </si>
  <si>
    <r>
      <t xml:space="preserve">D-2. Rajamine </t>
    </r>
    <r>
      <rPr>
        <sz val="8"/>
        <rFont val="Verdana"/>
        <family val="2"/>
      </rPr>
      <t>(uus puhasti uude asukohta)</t>
    </r>
  </si>
  <si>
    <r>
      <t xml:space="preserve">E-1. Rekonstrueerimine </t>
    </r>
    <r>
      <rPr>
        <sz val="8"/>
        <rFont val="Verdana"/>
        <family val="2"/>
      </rPr>
      <t>(vana süsteemi ümberehitamine, parendamine)</t>
    </r>
  </si>
  <si>
    <r>
      <t xml:space="preserve">E-2. Rajamine </t>
    </r>
    <r>
      <rPr>
        <sz val="8"/>
        <rFont val="Verdana"/>
        <family val="2"/>
      </rPr>
      <t>(uute valgalade väljaehitamine)</t>
    </r>
  </si>
  <si>
    <t>Tehnohoone laiendamine</t>
  </si>
  <si>
    <t>Võreseadmete vahetus</t>
  </si>
  <si>
    <t>Ühtlustusmahuti rajamine</t>
  </si>
  <si>
    <t>teise astme pumpla tehnoloogia</t>
  </si>
  <si>
    <t>Pesulux</t>
  </si>
  <si>
    <t>DN100 ühendus - JÕHVI KÜLA</t>
  </si>
  <si>
    <t>Jõhvi linn ja Jõhvi Küla</t>
  </si>
  <si>
    <t>Kahula, Pauliku ja Sompa külad</t>
  </si>
  <si>
    <t>Tammiku küla</t>
  </si>
  <si>
    <t>Jrk</t>
  </si>
  <si>
    <t>II astme pumpla rajamine</t>
  </si>
  <si>
    <t>Kahula PK (PK-9027)</t>
  </si>
  <si>
    <t>DN100 ühendus - JÕHVI LINN</t>
  </si>
  <si>
    <t>De32-De110 -  JÕHVI LINN</t>
  </si>
  <si>
    <t>De32-De110 - JÕHVI KÜLA</t>
  </si>
  <si>
    <t>Komplekti kuuluvad:</t>
  </si>
  <si>
    <t>De160-De315 - JÕHVI LINN</t>
  </si>
  <si>
    <t>De160-De315 - JÕHVI KÜLA</t>
  </si>
  <si>
    <t>De110 - Kaevanduse reoveepumplast</t>
  </si>
  <si>
    <t>Täpsustub peale mudeli koostamist.</t>
  </si>
  <si>
    <t>III astme pumpla tehnoloogia</t>
  </si>
  <si>
    <t>De63 PE survetõstepumplast kuni Aiandi keskus 7 kinnistuni</t>
  </si>
  <si>
    <t>DN80 mlm ühendusest kuni survetõstepumplani</t>
  </si>
  <si>
    <t>survetõstepumpla kinnistul</t>
  </si>
  <si>
    <t>Piirkonna kanaliseerimata elamute ja asutuste reovee eelpuhastusseadmete kanalisatsioonijäätmete vastuvõtmiseks rajatakse Kohtla-järve reoveepuhasti juurde täisautomaatne purgimissõlm.  </t>
  </si>
  <si>
    <t>Puhastatud ja keskkonda suunatava heitvee esinduslike keskmistatud proovide võtmiseks ja heitvee koguste mõõtmiseks rekonstrueeritakse Kohtla-Järve reoveepuhasti väljavoolul automaatne proovivõtusõlm.  </t>
  </si>
  <si>
    <t>Rekonstrueeritakse reoveepuhasti vastuvõtusõlme ja reovee puhvermahuti heitõhu puhastuse seadmestik ja torustikud.  </t>
  </si>
  <si>
    <t>Üldfosfori piirsisalduse ja hüdraulilise koormuse muutuste tingimustes stabiilse heljumisisalduse tagamiseks teostatakse investeeringud bioloogilise puhastuse järgse kangasfilter tehnoloogia rajamisse.   </t>
  </si>
  <si>
    <t>Reoveepuhasti tehnoloogiliste seadmete ja elektri- ning automaatikasüsteemide osas teostatakse rekonstrueerimistööd ning asendusinvesteeringud.  </t>
  </si>
  <si>
    <t>Heitvees sisalduvate ohtlike ainete – eelkõige kaadmium, plii, elavhõbe – ärastamise tehnoloogia arendamine ja rakendamine membraanfiltertehnoloogiana.  </t>
  </si>
  <si>
    <t>Kompostimisel baseeruva reoveesette käitluse ebameeldiva lõhna leviku vältimiseks ja komposti koguste vähendamise eesmärgil teostatakse investeering reoveesette käitluse tehnoloogia arendamisse ning arendatakse välja sette kuivatamisel põhinev tehnoloogia.  </t>
  </si>
  <si>
    <t>Pikaajaline investeeringu-programm 2025 - 2032 kokku</t>
  </si>
  <si>
    <t>Lühiajaline investeeringuprogramm 2021 - 2032</t>
  </si>
  <si>
    <t>Toimepidevuse tagamiseks rajada varu kaugjuhtimis- ja jälgimissüsteem.</t>
  </si>
  <si>
    <t>Reovee bioloogilise puhastuse esimese 3 liini aeratsioonisüsteemi uuendamine.</t>
  </si>
  <si>
    <t>Komposteerimisväljaku laiendamine ca 22500 m3, sh drenaaži rajamine.</t>
  </si>
  <si>
    <t>Tehnohoone rajamine ca 500 m2 mudakäitlustehnoloogia seadmete (vaalutaja, laadurid jne) hoiuks.</t>
  </si>
  <si>
    <t>Kompostväljakule piirde rajamine.</t>
  </si>
  <si>
    <t>Piirde rajamine koos automaatse kaardiregistreerimise ja sissepääsuga</t>
  </si>
  <si>
    <t>Edise PK (PK-2276)</t>
  </si>
  <si>
    <t>Edise RVP</t>
  </si>
  <si>
    <t>teenindusplatsi rajamine</t>
  </si>
  <si>
    <t>De32-De110 -  Jõhvi linnas kalmistu veetorustik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</si>
</sst>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&quot;€&quot;* #,##0.00_-;\-&quot;€&quot;* #,##0.00_-;_-&quot;€&quot;* &quot;-&quot;??_-;_-@_-"/>
    <numFmt numFmtId="165" formatCode="_-* #,##0\ &quot;kr&quot;_-;\-* #,##0\ &quot;kr&quot;_-;_-* &quot;-&quot;\ &quot;kr&quot;_-;_-@_-"/>
    <numFmt numFmtId="166" formatCode="_-* #,##0\ _k_r_-;\-* #,##0\ _k_r_-;_-* &quot;-&quot;\ _k_r_-;_-@_-"/>
    <numFmt numFmtId="167" formatCode="#,##0\ \ \ "/>
    <numFmt numFmtId="168" formatCode="_-* #,##0.00\ [$€-425]_-;\-* #,##0.00\ [$€-425]_-;_-* &quot;-&quot;??\ [$€-425]_-;_-@_-"/>
    <numFmt numFmtId="169" formatCode="_-* #,##0.00\ [$€-1]_-;\-* #,##0.00\ [$€-1]_-;_-* &quot;-&quot;??\ [$€-1]_-;_-@_-"/>
    <numFmt numFmtId="170" formatCode="#,##0.00\ &quot;€&quot;"/>
  </numFmts>
  <fonts count="37" x14ac:knownFonts="1">
    <font>
      <sz val="10"/>
      <name val="Arial"/>
      <family val="2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8"/>
      <name val="Arial"/>
      <family val="2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sz val="11"/>
      <color theme="1"/>
      <name val="Calibri"/>
      <family val="2"/>
      <charset val="186"/>
      <scheme val="minor"/>
    </font>
    <font>
      <sz val="10"/>
      <color rgb="FF000000"/>
      <name val="Arial"/>
      <family val="2"/>
    </font>
    <font>
      <sz val="8"/>
      <name val="Verdana"/>
      <family val="2"/>
      <charset val="186"/>
    </font>
    <font>
      <b/>
      <sz val="8"/>
      <color indexed="8"/>
      <name val="Verdana"/>
      <family val="2"/>
      <charset val="186"/>
    </font>
    <font>
      <sz val="8"/>
      <color rgb="FF0000FF"/>
      <name val="Verdana"/>
      <family val="2"/>
      <charset val="186"/>
    </font>
    <font>
      <sz val="8"/>
      <color indexed="8"/>
      <name val="Verdana"/>
      <family val="2"/>
      <charset val="186"/>
    </font>
    <font>
      <sz val="8"/>
      <color indexed="9"/>
      <name val="Verdana"/>
      <family val="2"/>
      <charset val="186"/>
    </font>
    <font>
      <sz val="8"/>
      <color indexed="48"/>
      <name val="Verdana"/>
      <family val="2"/>
      <charset val="186"/>
    </font>
    <font>
      <b/>
      <sz val="8"/>
      <color rgb="FF0000FF"/>
      <name val="Verdana"/>
      <family val="2"/>
      <charset val="186"/>
    </font>
    <font>
      <b/>
      <sz val="8"/>
      <name val="Verdana"/>
      <family val="2"/>
      <charset val="186"/>
    </font>
    <font>
      <sz val="8"/>
      <name val="Verdana"/>
      <family val="2"/>
    </font>
    <font>
      <b/>
      <sz val="8"/>
      <name val="Verdana"/>
      <family val="2"/>
    </font>
    <font>
      <sz val="8"/>
      <color rgb="FFFF0000"/>
      <name val="Verdana"/>
      <family val="2"/>
      <charset val="186"/>
    </font>
    <font>
      <b/>
      <sz val="8"/>
      <color rgb="FF0066FF"/>
      <name val="Verdana"/>
      <family val="2"/>
      <charset val="186"/>
    </font>
    <font>
      <i/>
      <sz val="8"/>
      <color theme="0" tint="-0.499984740745262"/>
      <name val="Verdana"/>
      <family val="2"/>
      <charset val="186"/>
    </font>
    <font>
      <sz val="8"/>
      <color rgb="FF0000FF"/>
      <name val="Verdana"/>
      <family val="2"/>
    </font>
    <font>
      <b/>
      <sz val="8"/>
      <color rgb="FF0000FF"/>
      <name val="Verdana"/>
      <family val="2"/>
    </font>
    <font>
      <b/>
      <sz val="8"/>
      <color indexed="8"/>
      <name val="Verdana"/>
      <family val="2"/>
    </font>
    <font>
      <sz val="8"/>
      <color rgb="FFFF0000"/>
      <name val="Verdana"/>
      <family val="2"/>
    </font>
    <font>
      <b/>
      <sz val="8"/>
      <color rgb="FF0066FF"/>
      <name val="Verdana"/>
      <family val="2"/>
    </font>
    <font>
      <sz val="8"/>
      <color indexed="8"/>
      <name val="Verdana"/>
      <family val="2"/>
    </font>
    <font>
      <b/>
      <u/>
      <sz val="8"/>
      <name val="Verdana"/>
      <family val="2"/>
    </font>
    <font>
      <b/>
      <sz val="9"/>
      <color rgb="FF0000FF"/>
      <name val="Verdana"/>
      <family val="2"/>
    </font>
    <font>
      <b/>
      <sz val="9"/>
      <color rgb="FF0000FF"/>
      <name val="Verdana"/>
      <family val="2"/>
      <charset val="186"/>
    </font>
    <font>
      <sz val="9"/>
      <color rgb="FF0000FF"/>
      <name val="Verdana"/>
      <family val="2"/>
      <charset val="186"/>
    </font>
    <font>
      <sz val="11"/>
      <color rgb="FF9C0006"/>
      <name val="Calibri"/>
      <family val="2"/>
      <charset val="186"/>
      <scheme val="minor"/>
    </font>
    <font>
      <b/>
      <sz val="9"/>
      <color rgb="FFC00000"/>
      <name val="Verdana"/>
      <family val="2"/>
      <charset val="186"/>
    </font>
    <font>
      <sz val="9"/>
      <color rgb="FFC00000"/>
      <name val="Verdana"/>
      <family val="2"/>
      <charset val="186"/>
    </font>
    <font>
      <b/>
      <sz val="9"/>
      <color rgb="FFC00000"/>
      <name val="Verdana"/>
      <family val="2"/>
    </font>
    <font>
      <sz val="9"/>
      <color rgb="FFC0000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7CE"/>
      </patternFill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166" fontId="3" fillId="0" borderId="0" applyFont="0" applyFill="0" applyBorder="0" applyAlignment="0" applyProtection="0">
      <alignment vertical="center"/>
    </xf>
    <xf numFmtId="165" fontId="3" fillId="0" borderId="0" applyFont="0" applyFill="0" applyBorder="0" applyAlignment="0" applyProtection="0">
      <alignment vertical="center"/>
    </xf>
    <xf numFmtId="0" fontId="7" fillId="0" borderId="0"/>
    <xf numFmtId="0" fontId="2" fillId="0" borderId="0"/>
    <xf numFmtId="0" fontId="1" fillId="0" borderId="0"/>
    <xf numFmtId="164" fontId="3" fillId="0" borderId="0" applyFont="0" applyFill="0" applyBorder="0" applyAlignment="0" applyProtection="0"/>
    <xf numFmtId="0" fontId="32" fillId="7" borderId="0" applyNumberFormat="0" applyBorder="0" applyAlignment="0" applyProtection="0"/>
  </cellStyleXfs>
  <cellXfs count="392">
    <xf numFmtId="0" fontId="0" fillId="0" borderId="0" xfId="0">
      <alignment vertical="center"/>
    </xf>
    <xf numFmtId="0" fontId="9" fillId="0" borderId="0" xfId="0" applyFont="1" applyAlignment="1">
      <alignment vertical="center"/>
    </xf>
    <xf numFmtId="0" fontId="10" fillId="4" borderId="1" xfId="0" applyNumberFormat="1" applyFont="1" applyFill="1" applyBorder="1" applyAlignment="1">
      <alignment vertical="center"/>
    </xf>
    <xf numFmtId="0" fontId="10" fillId="4" borderId="1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vertical="center"/>
    </xf>
    <xf numFmtId="0" fontId="10" fillId="2" borderId="1" xfId="0" applyNumberFormat="1" applyFont="1" applyFill="1" applyBorder="1" applyAlignment="1">
      <alignment vertical="center"/>
    </xf>
    <xf numFmtId="0" fontId="10" fillId="2" borderId="1" xfId="0" applyNumberFormat="1" applyFont="1" applyFill="1" applyBorder="1" applyAlignment="1">
      <alignment horizontal="center" vertical="center"/>
    </xf>
    <xf numFmtId="168" fontId="10" fillId="2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left" vertical="center"/>
    </xf>
    <xf numFmtId="0" fontId="12" fillId="0" borderId="1" xfId="0" applyNumberFormat="1" applyFont="1" applyFill="1" applyBorder="1" applyAlignment="1">
      <alignment vertical="center"/>
    </xf>
    <xf numFmtId="0" fontId="12" fillId="0" borderId="1" xfId="0" applyNumberFormat="1" applyFont="1" applyFill="1" applyBorder="1" applyAlignment="1">
      <alignment horizontal="center" vertical="center"/>
    </xf>
    <xf numFmtId="168" fontId="13" fillId="0" borderId="1" xfId="0" applyNumberFormat="1" applyFont="1" applyFill="1" applyBorder="1" applyAlignment="1">
      <alignment horizontal="center" vertical="center"/>
    </xf>
    <xf numFmtId="168" fontId="12" fillId="0" borderId="1" xfId="0" applyNumberFormat="1" applyFont="1" applyFill="1" applyBorder="1" applyAlignment="1">
      <alignment horizontal="center" vertical="center"/>
    </xf>
    <xf numFmtId="0" fontId="11" fillId="3" borderId="1" xfId="0" applyNumberFormat="1" applyFont="1" applyFill="1" applyBorder="1" applyAlignment="1">
      <alignment horizontal="left" vertical="center"/>
    </xf>
    <xf numFmtId="0" fontId="12" fillId="3" borderId="1" xfId="0" applyNumberFormat="1" applyFont="1" applyFill="1" applyBorder="1" applyAlignment="1">
      <alignment vertical="center"/>
    </xf>
    <xf numFmtId="0" fontId="12" fillId="3" borderId="1" xfId="0" applyNumberFormat="1" applyFont="1" applyFill="1" applyBorder="1" applyAlignment="1">
      <alignment horizontal="center" vertical="center"/>
    </xf>
    <xf numFmtId="168" fontId="13" fillId="3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vertical="center"/>
    </xf>
    <xf numFmtId="0" fontId="9" fillId="0" borderId="1" xfId="0" applyNumberFormat="1" applyFont="1" applyFill="1" applyBorder="1" applyAlignment="1">
      <alignment horizontal="center" vertical="center"/>
    </xf>
    <xf numFmtId="168" fontId="11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168" fontId="14" fillId="0" borderId="1" xfId="0" applyNumberFormat="1" applyFont="1" applyFill="1" applyBorder="1" applyAlignment="1">
      <alignment horizontal="center" vertical="center"/>
    </xf>
    <xf numFmtId="3" fontId="9" fillId="0" borderId="0" xfId="0" applyNumberFormat="1" applyFont="1" applyAlignment="1">
      <alignment vertical="center"/>
    </xf>
    <xf numFmtId="0" fontId="15" fillId="2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horizontal="center" vertical="center"/>
    </xf>
    <xf numFmtId="9" fontId="11" fillId="5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9" fontId="15" fillId="2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7" fillId="0" borderId="0" xfId="0" applyFont="1" applyAlignment="1">
      <alignment vertical="center"/>
    </xf>
    <xf numFmtId="3" fontId="17" fillId="0" borderId="1" xfId="0" applyNumberFormat="1" applyFont="1" applyBorder="1" applyAlignment="1">
      <alignment vertical="center" wrapText="1"/>
    </xf>
    <xf numFmtId="0" fontId="11" fillId="0" borderId="0" xfId="0" applyFont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167" fontId="9" fillId="0" borderId="0" xfId="0" applyNumberFormat="1" applyFont="1" applyAlignment="1">
      <alignment vertical="center"/>
    </xf>
    <xf numFmtId="0" fontId="11" fillId="0" borderId="0" xfId="0" applyFont="1" applyAlignment="1">
      <alignment horizontal="center" vertical="center"/>
    </xf>
    <xf numFmtId="3" fontId="10" fillId="4" borderId="1" xfId="0" applyNumberFormat="1" applyFont="1" applyFill="1" applyBorder="1" applyAlignment="1">
      <alignment horizontal="center" vertical="center" wrapText="1"/>
    </xf>
    <xf numFmtId="3" fontId="10" fillId="4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9" fillId="0" borderId="0" xfId="0" applyFont="1" applyAlignment="1">
      <alignment vertical="center"/>
    </xf>
    <xf numFmtId="3" fontId="11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0" fontId="12" fillId="0" borderId="1" xfId="0" applyNumberFormat="1" applyFont="1" applyFill="1" applyBorder="1" applyAlignment="1">
      <alignment horizontal="left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left" vertical="center"/>
    </xf>
    <xf numFmtId="0" fontId="12" fillId="0" borderId="0" xfId="0" applyNumberFormat="1" applyFont="1" applyFill="1" applyBorder="1" applyAlignment="1">
      <alignment vertical="center"/>
    </xf>
    <xf numFmtId="169" fontId="9" fillId="0" borderId="0" xfId="6" applyNumberFormat="1" applyFont="1" applyFill="1" applyAlignment="1">
      <alignment vertical="center"/>
    </xf>
    <xf numFmtId="169" fontId="9" fillId="2" borderId="1" xfId="6" applyNumberFormat="1" applyFont="1" applyFill="1" applyBorder="1" applyAlignment="1">
      <alignment vertical="center"/>
    </xf>
    <xf numFmtId="169" fontId="12" fillId="0" borderId="1" xfId="6" applyNumberFormat="1" applyFont="1" applyFill="1" applyBorder="1" applyAlignment="1">
      <alignment horizontal="center" vertical="center"/>
    </xf>
    <xf numFmtId="169" fontId="9" fillId="0" borderId="1" xfId="6" applyNumberFormat="1" applyFont="1" applyFill="1" applyBorder="1" applyAlignment="1">
      <alignment vertical="center"/>
    </xf>
    <xf numFmtId="169" fontId="12" fillId="0" borderId="1" xfId="6" applyNumberFormat="1" applyFont="1" applyFill="1" applyBorder="1" applyAlignment="1">
      <alignment vertical="center"/>
    </xf>
    <xf numFmtId="169" fontId="10" fillId="2" borderId="1" xfId="6" applyNumberFormat="1" applyFont="1" applyFill="1" applyBorder="1" applyAlignment="1">
      <alignment horizontal="center" vertical="center"/>
    </xf>
    <xf numFmtId="169" fontId="16" fillId="2" borderId="1" xfId="6" applyNumberFormat="1" applyFont="1" applyFill="1" applyBorder="1" applyAlignment="1">
      <alignment vertical="center"/>
    </xf>
    <xf numFmtId="169" fontId="9" fillId="2" borderId="1" xfId="6" applyNumberFormat="1" applyFont="1" applyFill="1" applyBorder="1" applyAlignment="1">
      <alignment horizontal="center" vertical="center"/>
    </xf>
    <xf numFmtId="169" fontId="12" fillId="2" borderId="1" xfId="6" applyNumberFormat="1" applyFont="1" applyFill="1" applyBorder="1" applyAlignment="1">
      <alignment vertical="center"/>
    </xf>
    <xf numFmtId="169" fontId="9" fillId="0" borderId="0" xfId="6" applyNumberFormat="1" applyFont="1" applyAlignment="1">
      <alignment vertical="center"/>
    </xf>
    <xf numFmtId="0" fontId="20" fillId="2" borderId="6" xfId="0" applyFont="1" applyFill="1" applyBorder="1" applyAlignment="1">
      <alignment vertical="center"/>
    </xf>
    <xf numFmtId="3" fontId="10" fillId="2" borderId="4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3" fontId="10" fillId="2" borderId="6" xfId="0" applyNumberFormat="1" applyFont="1" applyFill="1" applyBorder="1" applyAlignment="1">
      <alignment vertical="center"/>
    </xf>
    <xf numFmtId="0" fontId="16" fillId="5" borderId="4" xfId="0" applyFont="1" applyFill="1" applyBorder="1" applyAlignment="1">
      <alignment vertical="center"/>
    </xf>
    <xf numFmtId="0" fontId="16" fillId="5" borderId="5" xfId="0" applyFont="1" applyFill="1" applyBorder="1" applyAlignment="1">
      <alignment vertical="center"/>
    </xf>
    <xf numFmtId="0" fontId="16" fillId="5" borderId="6" xfId="0" applyFont="1" applyFill="1" applyBorder="1" applyAlignment="1">
      <alignment vertical="center"/>
    </xf>
    <xf numFmtId="0" fontId="10" fillId="2" borderId="4" xfId="0" applyNumberFormat="1" applyFont="1" applyFill="1" applyBorder="1" applyAlignment="1">
      <alignment vertical="center"/>
    </xf>
    <xf numFmtId="0" fontId="10" fillId="2" borderId="5" xfId="0" applyNumberFormat="1" applyFont="1" applyFill="1" applyBorder="1" applyAlignment="1">
      <alignment vertical="center"/>
    </xf>
    <xf numFmtId="0" fontId="10" fillId="2" borderId="6" xfId="0" applyNumberFormat="1" applyFont="1" applyFill="1" applyBorder="1" applyAlignment="1">
      <alignment vertical="center"/>
    </xf>
    <xf numFmtId="3" fontId="16" fillId="2" borderId="4" xfId="0" applyNumberFormat="1" applyFont="1" applyFill="1" applyBorder="1" applyAlignment="1">
      <alignment vertical="center"/>
    </xf>
    <xf numFmtId="3" fontId="16" fillId="2" borderId="5" xfId="0" applyNumberFormat="1" applyFont="1" applyFill="1" applyBorder="1" applyAlignment="1">
      <alignment vertical="center"/>
    </xf>
    <xf numFmtId="3" fontId="16" fillId="2" borderId="6" xfId="0" applyNumberFormat="1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0" fontId="17" fillId="0" borderId="0" xfId="0" applyFont="1" applyFill="1" applyBorder="1" applyAlignment="1">
      <alignment vertical="center"/>
    </xf>
    <xf numFmtId="0" fontId="25" fillId="0" borderId="0" xfId="0" applyFont="1" applyAlignment="1">
      <alignment vertical="center"/>
    </xf>
    <xf numFmtId="169" fontId="27" fillId="0" borderId="1" xfId="0" applyNumberFormat="1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2" fillId="0" borderId="0" xfId="0" applyFont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169" fontId="17" fillId="0" borderId="0" xfId="0" applyNumberFormat="1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169" fontId="17" fillId="0" borderId="0" xfId="0" applyNumberFormat="1" applyFont="1" applyAlignment="1">
      <alignment horizontal="center" vertical="center"/>
    </xf>
    <xf numFmtId="169" fontId="17" fillId="0" borderId="0" xfId="0" applyNumberFormat="1" applyFont="1" applyFill="1" applyAlignment="1">
      <alignment horizontal="right" vertical="center"/>
    </xf>
    <xf numFmtId="169" fontId="17" fillId="2" borderId="1" xfId="0" applyNumberFormat="1" applyFont="1" applyFill="1" applyBorder="1" applyAlignment="1">
      <alignment horizontal="right" vertical="center"/>
    </xf>
    <xf numFmtId="169" fontId="18" fillId="2" borderId="1" xfId="0" applyNumberFormat="1" applyFont="1" applyFill="1" applyBorder="1" applyAlignment="1">
      <alignment horizontal="right" vertical="center"/>
    </xf>
    <xf numFmtId="169" fontId="17" fillId="0" borderId="0" xfId="0" applyNumberFormat="1" applyFont="1" applyAlignment="1">
      <alignment horizontal="right" vertical="center"/>
    </xf>
    <xf numFmtId="0" fontId="22" fillId="0" borderId="1" xfId="0" applyNumberFormat="1" applyFont="1" applyFill="1" applyBorder="1" applyAlignment="1">
      <alignment horizontal="center" vertical="center"/>
    </xf>
    <xf numFmtId="3" fontId="18" fillId="4" borderId="1" xfId="0" applyNumberFormat="1" applyFont="1" applyFill="1" applyBorder="1" applyAlignment="1">
      <alignment vertical="center"/>
    </xf>
    <xf numFmtId="0" fontId="11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right" vertical="center"/>
    </xf>
    <xf numFmtId="167" fontId="16" fillId="0" borderId="0" xfId="0" applyNumberFormat="1" applyFont="1" applyFill="1" applyAlignment="1">
      <alignment horizontal="right" vertical="center"/>
    </xf>
    <xf numFmtId="0" fontId="11" fillId="0" borderId="0" xfId="0" applyFont="1" applyFill="1" applyAlignment="1">
      <alignment vertical="center"/>
    </xf>
    <xf numFmtId="167" fontId="9" fillId="0" borderId="0" xfId="0" applyNumberFormat="1" applyFont="1" applyFill="1" applyAlignment="1">
      <alignment vertical="center"/>
    </xf>
    <xf numFmtId="0" fontId="11" fillId="0" borderId="1" xfId="0" applyNumberFormat="1" applyFont="1" applyFill="1" applyBorder="1" applyAlignment="1">
      <alignment vertical="center"/>
    </xf>
    <xf numFmtId="3" fontId="15" fillId="0" borderId="1" xfId="0" applyNumberFormat="1" applyFont="1" applyFill="1" applyBorder="1" applyAlignment="1">
      <alignment horizontal="center" vertical="center"/>
    </xf>
    <xf numFmtId="169" fontId="9" fillId="0" borderId="0" xfId="0" applyNumberFormat="1" applyFont="1" applyFill="1" applyAlignment="1">
      <alignment vertical="center"/>
    </xf>
    <xf numFmtId="169" fontId="9" fillId="0" borderId="0" xfId="0" applyNumberFormat="1" applyFont="1" applyFill="1" applyAlignment="1">
      <alignment horizontal="right" vertical="center"/>
    </xf>
    <xf numFmtId="169" fontId="9" fillId="0" borderId="1" xfId="0" applyNumberFormat="1" applyFont="1" applyFill="1" applyBorder="1" applyAlignment="1">
      <alignment horizontal="center" vertical="center"/>
    </xf>
    <xf numFmtId="169" fontId="16" fillId="2" borderId="1" xfId="0" applyNumberFormat="1" applyFont="1" applyFill="1" applyBorder="1" applyAlignment="1">
      <alignment horizontal="right" vertical="center"/>
    </xf>
    <xf numFmtId="169" fontId="12" fillId="0" borderId="1" xfId="0" applyNumberFormat="1" applyFont="1" applyFill="1" applyBorder="1" applyAlignment="1">
      <alignment horizontal="center" vertical="center"/>
    </xf>
    <xf numFmtId="169" fontId="12" fillId="0" borderId="1" xfId="0" applyNumberFormat="1" applyFont="1" applyFill="1" applyBorder="1" applyAlignment="1">
      <alignment horizontal="right" vertical="center"/>
    </xf>
    <xf numFmtId="0" fontId="9" fillId="0" borderId="1" xfId="0" applyNumberFormat="1" applyFont="1" applyFill="1" applyBorder="1" applyAlignment="1">
      <alignment horizontal="left" vertical="center"/>
    </xf>
    <xf numFmtId="169" fontId="16" fillId="5" borderId="1" xfId="0" applyNumberFormat="1" applyFont="1" applyFill="1" applyBorder="1" applyAlignment="1">
      <alignment horizontal="right" vertical="center"/>
    </xf>
    <xf numFmtId="0" fontId="11" fillId="0" borderId="0" xfId="0" applyFont="1" applyFill="1" applyAlignment="1">
      <alignment horizontal="center" vertical="center"/>
    </xf>
    <xf numFmtId="3" fontId="15" fillId="4" borderId="1" xfId="0" applyNumberFormat="1" applyFont="1" applyFill="1" applyBorder="1" applyAlignment="1">
      <alignment horizontal="center" vertical="center"/>
    </xf>
    <xf numFmtId="169" fontId="10" fillId="4" borderId="1" xfId="0" applyNumberFormat="1" applyFont="1" applyFill="1" applyBorder="1" applyAlignment="1">
      <alignment horizontal="right" vertical="center"/>
    </xf>
    <xf numFmtId="169" fontId="16" fillId="4" borderId="1" xfId="0" applyNumberFormat="1" applyFont="1" applyFill="1" applyBorder="1" applyAlignment="1">
      <alignment horizontal="right" vertical="center"/>
    </xf>
    <xf numFmtId="169" fontId="9" fillId="2" borderId="1" xfId="0" applyNumberFormat="1" applyFont="1" applyFill="1" applyBorder="1" applyAlignment="1">
      <alignment horizontal="right" vertical="center"/>
    </xf>
    <xf numFmtId="169" fontId="10" fillId="2" borderId="1" xfId="0" applyNumberFormat="1" applyFont="1" applyFill="1" applyBorder="1" applyAlignment="1">
      <alignment horizontal="right" vertical="center"/>
    </xf>
    <xf numFmtId="169" fontId="12" fillId="2" borderId="1" xfId="0" applyNumberFormat="1" applyFont="1" applyFill="1" applyBorder="1" applyAlignment="1">
      <alignment horizontal="right" vertical="center"/>
    </xf>
    <xf numFmtId="0" fontId="10" fillId="5" borderId="4" xfId="0" applyNumberFormat="1" applyFont="1" applyFill="1" applyBorder="1" applyAlignment="1">
      <alignment vertical="center"/>
    </xf>
    <xf numFmtId="0" fontId="10" fillId="5" borderId="5" xfId="0" applyNumberFormat="1" applyFont="1" applyFill="1" applyBorder="1" applyAlignment="1">
      <alignment vertical="center"/>
    </xf>
    <xf numFmtId="0" fontId="10" fillId="5" borderId="6" xfId="0" applyNumberFormat="1" applyFont="1" applyFill="1" applyBorder="1" applyAlignment="1">
      <alignment vertical="center"/>
    </xf>
    <xf numFmtId="169" fontId="16" fillId="5" borderId="1" xfId="6" applyNumberFormat="1" applyFont="1" applyFill="1" applyBorder="1" applyAlignment="1">
      <alignment horizontal="right" vertical="center"/>
    </xf>
    <xf numFmtId="169" fontId="12" fillId="0" borderId="1" xfId="6" applyNumberFormat="1" applyFont="1" applyFill="1" applyBorder="1" applyAlignment="1">
      <alignment horizontal="right" vertical="center"/>
    </xf>
    <xf numFmtId="0" fontId="9" fillId="0" borderId="0" xfId="6" applyNumberFormat="1" applyFont="1" applyFill="1" applyAlignment="1">
      <alignment vertical="center"/>
    </xf>
    <xf numFmtId="169" fontId="16" fillId="4" borderId="1" xfId="6" applyNumberFormat="1" applyFont="1" applyFill="1" applyBorder="1" applyAlignment="1">
      <alignment horizontal="right" vertical="center"/>
    </xf>
    <xf numFmtId="169" fontId="16" fillId="2" borderId="1" xfId="6" applyNumberFormat="1" applyFont="1" applyFill="1" applyBorder="1" applyAlignment="1">
      <alignment horizontal="right" vertical="center"/>
    </xf>
    <xf numFmtId="169" fontId="9" fillId="2" borderId="1" xfId="6" applyNumberFormat="1" applyFont="1" applyFill="1" applyBorder="1" applyAlignment="1">
      <alignment horizontal="right" vertical="center"/>
    </xf>
    <xf numFmtId="169" fontId="12" fillId="2" borderId="1" xfId="6" applyNumberFormat="1" applyFont="1" applyFill="1" applyBorder="1" applyAlignment="1">
      <alignment horizontal="right" vertical="center"/>
    </xf>
    <xf numFmtId="0" fontId="11" fillId="0" borderId="4" xfId="0" applyNumberFormat="1" applyFont="1" applyFill="1" applyBorder="1" applyAlignment="1">
      <alignment vertical="center"/>
    </xf>
    <xf numFmtId="0" fontId="11" fillId="0" borderId="5" xfId="0" applyNumberFormat="1" applyFont="1" applyFill="1" applyBorder="1" applyAlignment="1">
      <alignment vertical="center"/>
    </xf>
    <xf numFmtId="0" fontId="11" fillId="0" borderId="6" xfId="0" applyNumberFormat="1" applyFont="1" applyFill="1" applyBorder="1" applyAlignment="1">
      <alignment vertical="center"/>
    </xf>
    <xf numFmtId="3" fontId="23" fillId="4" borderId="1" xfId="0" applyNumberFormat="1" applyFont="1" applyFill="1" applyBorder="1" applyAlignment="1">
      <alignment horizontal="center" vertical="center"/>
    </xf>
    <xf numFmtId="3" fontId="23" fillId="4" borderId="1" xfId="0" applyNumberFormat="1" applyFont="1" applyFill="1" applyBorder="1" applyAlignment="1">
      <alignment horizontal="center" vertical="center" wrapText="1"/>
    </xf>
    <xf numFmtId="3" fontId="24" fillId="4" borderId="1" xfId="0" applyNumberFormat="1" applyFont="1" applyFill="1" applyBorder="1" applyAlignment="1">
      <alignment horizontal="left" vertical="center"/>
    </xf>
    <xf numFmtId="3" fontId="24" fillId="4" borderId="1" xfId="0" applyNumberFormat="1" applyFont="1" applyFill="1" applyBorder="1" applyAlignment="1">
      <alignment horizontal="center" vertical="center"/>
    </xf>
    <xf numFmtId="169" fontId="24" fillId="4" borderId="1" xfId="0" applyNumberFormat="1" applyFont="1" applyFill="1" applyBorder="1" applyAlignment="1">
      <alignment horizontal="center" vertical="center"/>
    </xf>
    <xf numFmtId="169" fontId="24" fillId="4" borderId="1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3" fontId="15" fillId="4" borderId="1" xfId="0" applyNumberFormat="1" applyFont="1" applyFill="1" applyBorder="1" applyAlignment="1">
      <alignment horizontal="center" vertical="center" wrapText="1"/>
    </xf>
    <xf numFmtId="3" fontId="16" fillId="4" borderId="1" xfId="0" applyNumberFormat="1" applyFont="1" applyFill="1" applyBorder="1" applyAlignment="1">
      <alignment vertical="center"/>
    </xf>
    <xf numFmtId="3" fontId="10" fillId="4" borderId="1" xfId="0" applyNumberFormat="1" applyFont="1" applyFill="1" applyBorder="1" applyAlignment="1">
      <alignment horizontal="left" vertical="center"/>
    </xf>
    <xf numFmtId="169" fontId="10" fillId="4" borderId="1" xfId="0" applyNumberFormat="1" applyFont="1" applyFill="1" applyBorder="1" applyAlignment="1">
      <alignment horizontal="center" vertical="center"/>
    </xf>
    <xf numFmtId="169" fontId="9" fillId="0" borderId="0" xfId="0" applyNumberFormat="1" applyFont="1" applyAlignment="1">
      <alignment vertical="center"/>
    </xf>
    <xf numFmtId="169" fontId="9" fillId="0" borderId="0" xfId="0" applyNumberFormat="1" applyFont="1" applyAlignment="1">
      <alignment horizontal="right" vertical="center"/>
    </xf>
    <xf numFmtId="167" fontId="9" fillId="0" borderId="0" xfId="0" applyNumberFormat="1" applyFont="1" applyAlignment="1">
      <alignment horizontal="right" vertical="center"/>
    </xf>
    <xf numFmtId="3" fontId="16" fillId="4" borderId="1" xfId="0" applyNumberFormat="1" applyFont="1" applyFill="1" applyBorder="1" applyAlignment="1">
      <alignment vertical="center" wrapText="1"/>
    </xf>
    <xf numFmtId="3" fontId="10" fillId="4" borderId="1" xfId="0" applyNumberFormat="1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/>
    </xf>
    <xf numFmtId="169" fontId="10" fillId="4" borderId="1" xfId="0" applyNumberFormat="1" applyFont="1" applyFill="1" applyBorder="1" applyAlignment="1">
      <alignment horizontal="center" vertical="center" wrapText="1"/>
    </xf>
    <xf numFmtId="169" fontId="10" fillId="4" borderId="1" xfId="0" applyNumberFormat="1" applyFont="1" applyFill="1" applyBorder="1" applyAlignment="1">
      <alignment horizontal="right" vertical="center" wrapText="1"/>
    </xf>
    <xf numFmtId="169" fontId="20" fillId="2" borderId="6" xfId="0" applyNumberFormat="1" applyFont="1" applyFill="1" applyBorder="1" applyAlignment="1">
      <alignment horizontal="right" vertical="center"/>
    </xf>
    <xf numFmtId="169" fontId="10" fillId="2" borderId="6" xfId="0" applyNumberFormat="1" applyFont="1" applyFill="1" applyBorder="1" applyAlignment="1">
      <alignment horizontal="right" vertical="center"/>
    </xf>
    <xf numFmtId="169" fontId="16" fillId="2" borderId="6" xfId="0" applyNumberFormat="1" applyFont="1" applyFill="1" applyBorder="1" applyAlignment="1">
      <alignment horizontal="right" vertical="center"/>
    </xf>
    <xf numFmtId="169" fontId="9" fillId="0" borderId="0" xfId="0" applyNumberFormat="1" applyFont="1" applyFill="1" applyAlignment="1">
      <alignment horizontal="center" vertical="center"/>
    </xf>
    <xf numFmtId="169" fontId="9" fillId="0" borderId="0" xfId="0" applyNumberFormat="1" applyFont="1" applyAlignment="1">
      <alignment horizontal="center" vertical="center"/>
    </xf>
    <xf numFmtId="0" fontId="17" fillId="0" borderId="1" xfId="0" applyFont="1" applyBorder="1" applyAlignment="1">
      <alignment horizontal="left" vertical="center" indent="3"/>
    </xf>
    <xf numFmtId="0" fontId="26" fillId="2" borderId="1" xfId="0" applyFont="1" applyFill="1" applyBorder="1">
      <alignment vertical="center"/>
    </xf>
    <xf numFmtId="0" fontId="18" fillId="2" borderId="1" xfId="0" applyFont="1" applyFill="1" applyBorder="1" applyAlignment="1">
      <alignment horizontal="left" vertical="center" indent="1"/>
    </xf>
    <xf numFmtId="169" fontId="18" fillId="2" borderId="1" xfId="6" applyNumberFormat="1" applyFont="1" applyFill="1" applyBorder="1" applyAlignment="1">
      <alignment vertical="center"/>
    </xf>
    <xf numFmtId="3" fontId="16" fillId="4" borderId="1" xfId="0" applyNumberFormat="1" applyFont="1" applyFill="1" applyBorder="1" applyAlignment="1">
      <alignment horizontal="center" vertical="center"/>
    </xf>
    <xf numFmtId="0" fontId="16" fillId="4" borderId="1" xfId="6" applyNumberFormat="1" applyFont="1" applyFill="1" applyBorder="1" applyAlignment="1">
      <alignment horizontal="center" vertical="center"/>
    </xf>
    <xf numFmtId="169" fontId="16" fillId="4" borderId="1" xfId="6" applyNumberFormat="1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vertical="center"/>
    </xf>
    <xf numFmtId="0" fontId="20" fillId="2" borderId="6" xfId="0" applyFont="1" applyFill="1" applyBorder="1" applyAlignment="1">
      <alignment vertical="center"/>
    </xf>
    <xf numFmtId="3" fontId="16" fillId="2" borderId="4" xfId="0" applyNumberFormat="1" applyFont="1" applyFill="1" applyBorder="1" applyAlignment="1">
      <alignment vertical="center"/>
    </xf>
    <xf numFmtId="3" fontId="16" fillId="2" borderId="5" xfId="0" applyNumberFormat="1" applyFont="1" applyFill="1" applyBorder="1" applyAlignment="1">
      <alignment vertical="center"/>
    </xf>
    <xf numFmtId="3" fontId="16" fillId="2" borderId="6" xfId="0" applyNumberFormat="1" applyFont="1" applyFill="1" applyBorder="1" applyAlignment="1">
      <alignment vertical="center"/>
    </xf>
    <xf numFmtId="3" fontId="10" fillId="2" borderId="4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3" fontId="10" fillId="2" borderId="6" xfId="0" applyNumberFormat="1" applyFont="1" applyFill="1" applyBorder="1" applyAlignment="1">
      <alignment vertical="center"/>
    </xf>
    <xf numFmtId="0" fontId="23" fillId="2" borderId="5" xfId="0" applyFont="1" applyFill="1" applyBorder="1" applyAlignment="1">
      <alignment vertical="center"/>
    </xf>
    <xf numFmtId="0" fontId="23" fillId="2" borderId="6" xfId="0" applyFont="1" applyFill="1" applyBorder="1" applyAlignment="1">
      <alignment vertical="center"/>
    </xf>
    <xf numFmtId="169" fontId="23" fillId="2" borderId="1" xfId="6" applyNumberFormat="1" applyFont="1" applyFill="1" applyBorder="1" applyAlignment="1">
      <alignment vertical="center"/>
    </xf>
    <xf numFmtId="0" fontId="30" fillId="2" borderId="4" xfId="0" applyFont="1" applyFill="1" applyBorder="1" applyAlignment="1">
      <alignment vertical="center"/>
    </xf>
    <xf numFmtId="0" fontId="15" fillId="2" borderId="5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169" fontId="15" fillId="2" borderId="1" xfId="6" applyNumberFormat="1" applyFont="1" applyFill="1" applyBorder="1" applyAlignment="1">
      <alignment horizontal="center" vertical="center"/>
    </xf>
    <xf numFmtId="169" fontId="15" fillId="2" borderId="1" xfId="6" applyNumberFormat="1" applyFont="1" applyFill="1" applyBorder="1" applyAlignment="1">
      <alignment vertical="center"/>
    </xf>
    <xf numFmtId="0" fontId="15" fillId="2" borderId="4" xfId="0" applyFont="1" applyFill="1" applyBorder="1" applyAlignment="1">
      <alignment vertical="center"/>
    </xf>
    <xf numFmtId="169" fontId="11" fillId="2" borderId="1" xfId="6" applyNumberFormat="1" applyFont="1" applyFill="1" applyBorder="1" applyAlignment="1">
      <alignment vertical="center"/>
    </xf>
    <xf numFmtId="169" fontId="22" fillId="2" borderId="1" xfId="0" applyNumberFormat="1" applyFont="1" applyFill="1" applyBorder="1" applyAlignment="1">
      <alignment horizontal="right" vertical="center"/>
    </xf>
    <xf numFmtId="0" fontId="30" fillId="2" borderId="5" xfId="0" applyFont="1" applyFill="1" applyBorder="1" applyAlignment="1">
      <alignment vertical="center"/>
    </xf>
    <xf numFmtId="0" fontId="30" fillId="2" borderId="6" xfId="0" applyFont="1" applyFill="1" applyBorder="1" applyAlignment="1">
      <alignment vertical="center"/>
    </xf>
    <xf numFmtId="169" fontId="31" fillId="2" borderId="1" xfId="6" applyNumberFormat="1" applyFont="1" applyFill="1" applyBorder="1" applyAlignment="1">
      <alignment horizontal="right" vertical="center"/>
    </xf>
    <xf numFmtId="169" fontId="30" fillId="2" borderId="1" xfId="6" applyNumberFormat="1" applyFont="1" applyFill="1" applyBorder="1" applyAlignment="1">
      <alignment horizontal="right" vertical="center"/>
    </xf>
    <xf numFmtId="0" fontId="20" fillId="2" borderId="5" xfId="0" applyFont="1" applyFill="1" applyBorder="1" applyAlignment="1">
      <alignment vertical="center"/>
    </xf>
    <xf numFmtId="3" fontId="10" fillId="2" borderId="4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3" fontId="10" fillId="2" borderId="6" xfId="0" applyNumberFormat="1" applyFont="1" applyFill="1" applyBorder="1" applyAlignment="1">
      <alignment vertical="center"/>
    </xf>
    <xf numFmtId="3" fontId="16" fillId="2" borderId="4" xfId="0" applyNumberFormat="1" applyFont="1" applyFill="1" applyBorder="1" applyAlignment="1">
      <alignment vertical="center"/>
    </xf>
    <xf numFmtId="3" fontId="16" fillId="2" borderId="5" xfId="0" applyNumberFormat="1" applyFont="1" applyFill="1" applyBorder="1" applyAlignment="1">
      <alignment vertical="center"/>
    </xf>
    <xf numFmtId="0" fontId="17" fillId="5" borderId="4" xfId="0" applyFont="1" applyFill="1" applyBorder="1" applyAlignment="1">
      <alignment vertical="center"/>
    </xf>
    <xf numFmtId="0" fontId="17" fillId="5" borderId="5" xfId="0" applyFont="1" applyFill="1" applyBorder="1" applyAlignment="1">
      <alignment vertical="center"/>
    </xf>
    <xf numFmtId="0" fontId="17" fillId="5" borderId="6" xfId="0" applyFont="1" applyFill="1" applyBorder="1" applyAlignment="1">
      <alignment vertical="center"/>
    </xf>
    <xf numFmtId="169" fontId="17" fillId="5" borderId="1" xfId="6" applyNumberFormat="1" applyFont="1" applyFill="1" applyBorder="1" applyAlignment="1">
      <alignment vertical="center"/>
    </xf>
    <xf numFmtId="169" fontId="17" fillId="5" borderId="1" xfId="6" applyNumberFormat="1" applyFont="1" applyFill="1" applyBorder="1" applyAlignment="1">
      <alignment horizontal="center" vertical="center"/>
    </xf>
    <xf numFmtId="169" fontId="17" fillId="5" borderId="1" xfId="0" applyNumberFormat="1" applyFont="1" applyFill="1" applyBorder="1" applyAlignment="1">
      <alignment horizontal="right" vertical="center"/>
    </xf>
    <xf numFmtId="0" fontId="27" fillId="0" borderId="0" xfId="0" applyNumberFormat="1" applyFont="1" applyFill="1" applyBorder="1" applyAlignment="1">
      <alignment vertical="center"/>
    </xf>
    <xf numFmtId="167" fontId="17" fillId="0" borderId="0" xfId="0" applyNumberFormat="1" applyFont="1" applyFill="1" applyAlignment="1">
      <alignment horizontal="right" vertical="center"/>
    </xf>
    <xf numFmtId="0" fontId="17" fillId="5" borderId="4" xfId="0" applyFont="1" applyFill="1" applyBorder="1" applyAlignment="1">
      <alignment vertical="center"/>
    </xf>
    <xf numFmtId="0" fontId="17" fillId="5" borderId="5" xfId="0" applyFont="1" applyFill="1" applyBorder="1" applyAlignment="1">
      <alignment vertical="center"/>
    </xf>
    <xf numFmtId="0" fontId="17" fillId="5" borderId="6" xfId="0" applyFont="1" applyFill="1" applyBorder="1" applyAlignment="1">
      <alignment vertical="center"/>
    </xf>
    <xf numFmtId="0" fontId="29" fillId="2" borderId="4" xfId="0" applyFont="1" applyFill="1" applyBorder="1" applyAlignment="1">
      <alignment vertical="center"/>
    </xf>
    <xf numFmtId="3" fontId="16" fillId="2" borderId="4" xfId="0" applyNumberFormat="1" applyFont="1" applyFill="1" applyBorder="1" applyAlignment="1">
      <alignment vertical="center"/>
    </xf>
    <xf numFmtId="3" fontId="16" fillId="2" borderId="5" xfId="0" applyNumberFormat="1" applyFont="1" applyFill="1" applyBorder="1" applyAlignment="1">
      <alignment vertical="center"/>
    </xf>
    <xf numFmtId="3" fontId="16" fillId="2" borderId="6" xfId="0" applyNumberFormat="1" applyFont="1" applyFill="1" applyBorder="1" applyAlignment="1">
      <alignment vertical="center"/>
    </xf>
    <xf numFmtId="3" fontId="10" fillId="2" borderId="4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3" fontId="10" fillId="2" borderId="6" xfId="0" applyNumberFormat="1" applyFont="1" applyFill="1" applyBorder="1" applyAlignment="1">
      <alignment vertical="center"/>
    </xf>
    <xf numFmtId="169" fontId="32" fillId="7" borderId="1" xfId="7" applyNumberFormat="1" applyBorder="1" applyAlignment="1">
      <alignment horizontal="center" vertical="center"/>
    </xf>
    <xf numFmtId="0" fontId="10" fillId="0" borderId="4" xfId="0" applyNumberFormat="1" applyFont="1" applyFill="1" applyBorder="1" applyAlignment="1">
      <alignment vertical="center"/>
    </xf>
    <xf numFmtId="0" fontId="10" fillId="0" borderId="5" xfId="0" applyNumberFormat="1" applyFont="1" applyFill="1" applyBorder="1" applyAlignment="1">
      <alignment vertical="center"/>
    </xf>
    <xf numFmtId="0" fontId="10" fillId="0" borderId="6" xfId="0" applyNumberFormat="1" applyFont="1" applyFill="1" applyBorder="1" applyAlignment="1">
      <alignment vertical="center"/>
    </xf>
    <xf numFmtId="169" fontId="9" fillId="0" borderId="1" xfId="6" applyNumberFormat="1" applyFont="1" applyFill="1" applyBorder="1" applyAlignment="1">
      <alignment horizontal="center" vertical="center"/>
    </xf>
    <xf numFmtId="3" fontId="22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169" fontId="27" fillId="0" borderId="1" xfId="0" applyNumberFormat="1" applyFont="1" applyFill="1" applyBorder="1" applyAlignment="1">
      <alignment vertical="center"/>
    </xf>
    <xf numFmtId="169" fontId="17" fillId="0" borderId="1" xfId="0" applyNumberFormat="1" applyFont="1" applyFill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left" vertical="center"/>
    </xf>
    <xf numFmtId="169" fontId="16" fillId="0" borderId="1" xfId="6" applyNumberFormat="1" applyFont="1" applyFill="1" applyBorder="1" applyAlignment="1">
      <alignment horizontal="right" vertical="center"/>
    </xf>
    <xf numFmtId="0" fontId="18" fillId="2" borderId="4" xfId="0" applyFont="1" applyFill="1" applyBorder="1" applyAlignment="1">
      <alignment vertical="center"/>
    </xf>
    <xf numFmtId="169" fontId="16" fillId="0" borderId="6" xfId="0" applyNumberFormat="1" applyFont="1" applyFill="1" applyBorder="1" applyAlignment="1">
      <alignment horizontal="right" vertical="center"/>
    </xf>
    <xf numFmtId="3" fontId="33" fillId="4" borderId="4" xfId="0" applyNumberFormat="1" applyFont="1" applyFill="1" applyBorder="1" applyAlignment="1">
      <alignment vertical="center"/>
    </xf>
    <xf numFmtId="3" fontId="33" fillId="4" borderId="5" xfId="0" applyNumberFormat="1" applyFont="1" applyFill="1" applyBorder="1" applyAlignment="1">
      <alignment vertical="center"/>
    </xf>
    <xf numFmtId="3" fontId="33" fillId="4" borderId="6" xfId="0" applyNumberFormat="1" applyFont="1" applyFill="1" applyBorder="1" applyAlignment="1">
      <alignment vertical="center"/>
    </xf>
    <xf numFmtId="169" fontId="34" fillId="4" borderId="1" xfId="0" applyNumberFormat="1" applyFont="1" applyFill="1" applyBorder="1" applyAlignment="1">
      <alignment horizontal="right" vertical="center"/>
    </xf>
    <xf numFmtId="0" fontId="34" fillId="0" borderId="0" xfId="0" applyFont="1" applyFill="1" applyBorder="1" applyAlignment="1">
      <alignment vertical="center"/>
    </xf>
    <xf numFmtId="0" fontId="34" fillId="0" borderId="0" xfId="0" applyFont="1" applyFill="1" applyAlignment="1">
      <alignment vertical="center"/>
    </xf>
    <xf numFmtId="0" fontId="33" fillId="4" borderId="4" xfId="0" applyNumberFormat="1" applyFont="1" applyFill="1" applyBorder="1" applyAlignment="1">
      <alignment vertical="center"/>
    </xf>
    <xf numFmtId="0" fontId="33" fillId="4" borderId="5" xfId="0" applyNumberFormat="1" applyFont="1" applyFill="1" applyBorder="1" applyAlignment="1">
      <alignment vertical="center"/>
    </xf>
    <xf numFmtId="0" fontId="33" fillId="4" borderId="6" xfId="0" applyNumberFormat="1" applyFont="1" applyFill="1" applyBorder="1" applyAlignment="1">
      <alignment vertical="center"/>
    </xf>
    <xf numFmtId="169" fontId="33" fillId="4" borderId="3" xfId="0" applyNumberFormat="1" applyFont="1" applyFill="1" applyBorder="1" applyAlignment="1">
      <alignment horizontal="right" vertical="center"/>
    </xf>
    <xf numFmtId="169" fontId="33" fillId="4" borderId="1" xfId="0" applyNumberFormat="1" applyFont="1" applyFill="1" applyBorder="1" applyAlignment="1">
      <alignment horizontal="right" vertical="center"/>
    </xf>
    <xf numFmtId="167" fontId="34" fillId="0" borderId="0" xfId="0" applyNumberFormat="1" applyFont="1" applyFill="1" applyAlignment="1">
      <alignment vertical="center"/>
    </xf>
    <xf numFmtId="0" fontId="34" fillId="0" borderId="0" xfId="0" applyNumberFormat="1" applyFont="1" applyFill="1" applyBorder="1" applyAlignment="1">
      <alignment vertical="center"/>
    </xf>
    <xf numFmtId="0" fontId="34" fillId="0" borderId="0" xfId="0" applyFont="1" applyAlignment="1">
      <alignment vertical="center"/>
    </xf>
    <xf numFmtId="167" fontId="34" fillId="0" borderId="0" xfId="0" applyNumberFormat="1" applyFont="1" applyAlignment="1">
      <alignment vertical="center"/>
    </xf>
    <xf numFmtId="169" fontId="33" fillId="4" borderId="6" xfId="0" applyNumberFormat="1" applyFont="1" applyFill="1" applyBorder="1" applyAlignment="1">
      <alignment horizontal="right" vertical="center"/>
    </xf>
    <xf numFmtId="169" fontId="33" fillId="2" borderId="1" xfId="0" applyNumberFormat="1" applyFont="1" applyFill="1" applyBorder="1" applyAlignment="1">
      <alignment horizontal="right" vertical="center"/>
    </xf>
    <xf numFmtId="3" fontId="33" fillId="6" borderId="4" xfId="0" applyNumberFormat="1" applyFont="1" applyFill="1" applyBorder="1" applyAlignment="1">
      <alignment vertical="center"/>
    </xf>
    <xf numFmtId="3" fontId="33" fillId="6" borderId="5" xfId="0" applyNumberFormat="1" applyFont="1" applyFill="1" applyBorder="1" applyAlignment="1">
      <alignment vertical="center"/>
    </xf>
    <xf numFmtId="3" fontId="33" fillId="6" borderId="6" xfId="0" applyNumberFormat="1" applyFont="1" applyFill="1" applyBorder="1" applyAlignment="1">
      <alignment vertical="center"/>
    </xf>
    <xf numFmtId="169" fontId="34" fillId="6" borderId="1" xfId="6" applyNumberFormat="1" applyFont="1" applyFill="1" applyBorder="1" applyAlignment="1">
      <alignment horizontal="right" vertical="center"/>
    </xf>
    <xf numFmtId="169" fontId="33" fillId="4" borderId="1" xfId="6" applyNumberFormat="1" applyFont="1" applyFill="1" applyBorder="1" applyAlignment="1">
      <alignment horizontal="right" vertical="center"/>
    </xf>
    <xf numFmtId="169" fontId="33" fillId="6" borderId="1" xfId="6" applyNumberFormat="1" applyFont="1" applyFill="1" applyBorder="1" applyAlignment="1">
      <alignment horizontal="right" vertical="center"/>
    </xf>
    <xf numFmtId="169" fontId="36" fillId="6" borderId="1" xfId="0" applyNumberFormat="1" applyFont="1" applyFill="1" applyBorder="1" applyAlignment="1">
      <alignment horizontal="right" vertical="center"/>
    </xf>
    <xf numFmtId="0" fontId="36" fillId="0" borderId="0" xfId="0" applyFont="1" applyFill="1" applyBorder="1" applyAlignment="1">
      <alignment vertical="center"/>
    </xf>
    <xf numFmtId="0" fontId="36" fillId="0" borderId="0" xfId="0" applyFont="1" applyAlignment="1">
      <alignment vertical="center"/>
    </xf>
    <xf numFmtId="169" fontId="35" fillId="4" borderId="1" xfId="0" applyNumberFormat="1" applyFont="1" applyFill="1" applyBorder="1" applyAlignment="1">
      <alignment horizontal="right" vertical="center"/>
    </xf>
    <xf numFmtId="3" fontId="35" fillId="4" borderId="4" xfId="0" applyNumberFormat="1" applyFont="1" applyFill="1" applyBorder="1" applyAlignment="1">
      <alignment vertical="center"/>
    </xf>
    <xf numFmtId="3" fontId="35" fillId="4" borderId="5" xfId="0" applyNumberFormat="1" applyFont="1" applyFill="1" applyBorder="1" applyAlignment="1">
      <alignment vertical="center"/>
    </xf>
    <xf numFmtId="3" fontId="35" fillId="4" borderId="6" xfId="0" applyNumberFormat="1" applyFont="1" applyFill="1" applyBorder="1" applyAlignment="1">
      <alignment vertical="center"/>
    </xf>
    <xf numFmtId="169" fontId="35" fillId="4" borderId="1" xfId="6" applyNumberFormat="1" applyFont="1" applyFill="1" applyBorder="1" applyAlignment="1">
      <alignment vertical="center"/>
    </xf>
    <xf numFmtId="3" fontId="35" fillId="6" borderId="4" xfId="0" applyNumberFormat="1" applyFont="1" applyFill="1" applyBorder="1" applyAlignment="1">
      <alignment vertical="center"/>
    </xf>
    <xf numFmtId="3" fontId="35" fillId="6" borderId="5" xfId="0" applyNumberFormat="1" applyFont="1" applyFill="1" applyBorder="1" applyAlignment="1">
      <alignment vertical="center"/>
    </xf>
    <xf numFmtId="3" fontId="35" fillId="6" borderId="6" xfId="0" applyNumberFormat="1" applyFont="1" applyFill="1" applyBorder="1" applyAlignment="1">
      <alignment vertical="center"/>
    </xf>
    <xf numFmtId="169" fontId="36" fillId="6" borderId="1" xfId="6" applyNumberFormat="1" applyFont="1" applyFill="1" applyBorder="1" applyAlignment="1">
      <alignment vertical="center"/>
    </xf>
    <xf numFmtId="0" fontId="35" fillId="4" borderId="4" xfId="0" applyNumberFormat="1" applyFont="1" applyFill="1" applyBorder="1" applyAlignment="1">
      <alignment vertical="center"/>
    </xf>
    <xf numFmtId="0" fontId="35" fillId="4" borderId="5" xfId="0" applyNumberFormat="1" applyFont="1" applyFill="1" applyBorder="1" applyAlignment="1">
      <alignment vertical="center"/>
    </xf>
    <xf numFmtId="0" fontId="35" fillId="4" borderId="6" xfId="0" applyNumberFormat="1" applyFont="1" applyFill="1" applyBorder="1" applyAlignment="1">
      <alignment vertical="center"/>
    </xf>
    <xf numFmtId="169" fontId="36" fillId="4" borderId="1" xfId="6" applyNumberFormat="1" applyFont="1" applyFill="1" applyBorder="1" applyAlignment="1">
      <alignment horizontal="center" vertical="center"/>
    </xf>
    <xf numFmtId="169" fontId="35" fillId="4" borderId="1" xfId="6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left" vertical="center" wrapText="1"/>
    </xf>
    <xf numFmtId="0" fontId="17" fillId="0" borderId="0" xfId="0" applyFont="1" applyAlignment="1">
      <alignment vertical="center" wrapText="1"/>
    </xf>
    <xf numFmtId="0" fontId="18" fillId="2" borderId="1" xfId="0" applyFont="1" applyFill="1" applyBorder="1" applyAlignment="1">
      <alignment vertical="center" wrapText="1"/>
    </xf>
    <xf numFmtId="0" fontId="18" fillId="5" borderId="1" xfId="0" applyFont="1" applyFill="1" applyBorder="1" applyAlignment="1">
      <alignment vertical="center" wrapText="1"/>
    </xf>
    <xf numFmtId="3" fontId="35" fillId="6" borderId="5" xfId="0" applyNumberFormat="1" applyFont="1" applyFill="1" applyBorder="1" applyAlignment="1">
      <alignment vertical="center"/>
    </xf>
    <xf numFmtId="3" fontId="16" fillId="2" borderId="5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0" fontId="18" fillId="2" borderId="2" xfId="0" applyFont="1" applyFill="1" applyBorder="1" applyAlignment="1">
      <alignment horizontal="center" vertical="center" wrapText="1"/>
    </xf>
    <xf numFmtId="0" fontId="17" fillId="5" borderId="5" xfId="0" applyFont="1" applyFill="1" applyBorder="1" applyAlignment="1">
      <alignment vertical="center"/>
    </xf>
    <xf numFmtId="3" fontId="16" fillId="2" borderId="5" xfId="0" applyNumberFormat="1" applyFont="1" applyFill="1" applyBorder="1" applyAlignment="1">
      <alignment vertical="center"/>
    </xf>
    <xf numFmtId="0" fontId="21" fillId="0" borderId="1" xfId="0" applyNumberFormat="1" applyFont="1" applyFill="1" applyBorder="1" applyAlignment="1">
      <alignment horizontal="center" vertical="center"/>
    </xf>
    <xf numFmtId="169" fontId="21" fillId="0" borderId="1" xfId="6" applyNumberFormat="1" applyFont="1" applyFill="1" applyBorder="1" applyAlignment="1">
      <alignment horizontal="center" vertical="center"/>
    </xf>
    <xf numFmtId="169" fontId="21" fillId="0" borderId="1" xfId="6" applyNumberFormat="1" applyFont="1" applyFill="1" applyBorder="1" applyAlignment="1">
      <alignment vertical="center"/>
    </xf>
    <xf numFmtId="3" fontId="9" fillId="0" borderId="0" xfId="6" applyNumberFormat="1" applyFont="1" applyFill="1" applyAlignment="1">
      <alignment vertical="center"/>
    </xf>
    <xf numFmtId="3" fontId="23" fillId="2" borderId="5" xfId="0" applyNumberFormat="1" applyFont="1" applyFill="1" applyBorder="1" applyAlignment="1">
      <alignment vertical="center"/>
    </xf>
    <xf numFmtId="3" fontId="17" fillId="5" borderId="5" xfId="0" applyNumberFormat="1" applyFont="1" applyFill="1" applyBorder="1" applyAlignment="1">
      <alignment vertical="center"/>
    </xf>
    <xf numFmtId="3" fontId="15" fillId="2" borderId="5" xfId="0" applyNumberFormat="1" applyFont="1" applyFill="1" applyBorder="1" applyAlignment="1">
      <alignment vertical="center"/>
    </xf>
    <xf numFmtId="3" fontId="21" fillId="0" borderId="1" xfId="6" applyNumberFormat="1" applyFont="1" applyFill="1" applyBorder="1" applyAlignment="1">
      <alignment horizontal="center" vertical="center"/>
    </xf>
    <xf numFmtId="3" fontId="9" fillId="0" borderId="0" xfId="6" applyNumberFormat="1" applyFont="1" applyAlignment="1">
      <alignment vertical="center"/>
    </xf>
    <xf numFmtId="0" fontId="9" fillId="5" borderId="4" xfId="0" applyFont="1" applyFill="1" applyBorder="1" applyAlignment="1">
      <alignment vertical="center"/>
    </xf>
    <xf numFmtId="0" fontId="9" fillId="5" borderId="5" xfId="0" applyFont="1" applyFill="1" applyBorder="1" applyAlignment="1">
      <alignment vertical="center"/>
    </xf>
    <xf numFmtId="0" fontId="9" fillId="5" borderId="6" xfId="0" applyFont="1" applyFill="1" applyBorder="1" applyAlignment="1">
      <alignment vertical="center"/>
    </xf>
    <xf numFmtId="169" fontId="9" fillId="5" borderId="1" xfId="6" applyNumberFormat="1" applyFont="1" applyFill="1" applyBorder="1" applyAlignment="1">
      <alignment horizontal="right" vertical="center"/>
    </xf>
    <xf numFmtId="0" fontId="17" fillId="5" borderId="4" xfId="0" applyFont="1" applyFill="1" applyBorder="1" applyAlignment="1">
      <alignment vertical="center"/>
    </xf>
    <xf numFmtId="0" fontId="17" fillId="5" borderId="5" xfId="0" applyFont="1" applyFill="1" applyBorder="1" applyAlignment="1">
      <alignment vertical="center"/>
    </xf>
    <xf numFmtId="0" fontId="17" fillId="5" borderId="6" xfId="0" applyFont="1" applyFill="1" applyBorder="1" applyAlignment="1">
      <alignment vertical="center"/>
    </xf>
    <xf numFmtId="3" fontId="16" fillId="2" borderId="4" xfId="0" applyNumberFormat="1" applyFont="1" applyFill="1" applyBorder="1" applyAlignment="1">
      <alignment vertical="center"/>
    </xf>
    <xf numFmtId="3" fontId="16" fillId="2" borderId="5" xfId="0" applyNumberFormat="1" applyFont="1" applyFill="1" applyBorder="1" applyAlignment="1">
      <alignment vertical="center"/>
    </xf>
    <xf numFmtId="3" fontId="16" fillId="2" borderId="6" xfId="0" applyNumberFormat="1" applyFont="1" applyFill="1" applyBorder="1" applyAlignment="1">
      <alignment vertical="center"/>
    </xf>
    <xf numFmtId="3" fontId="33" fillId="4" borderId="4" xfId="0" applyNumberFormat="1" applyFont="1" applyFill="1" applyBorder="1" applyAlignment="1">
      <alignment vertical="center"/>
    </xf>
    <xf numFmtId="3" fontId="33" fillId="4" borderId="5" xfId="0" applyNumberFormat="1" applyFont="1" applyFill="1" applyBorder="1" applyAlignment="1">
      <alignment vertical="center"/>
    </xf>
    <xf numFmtId="3" fontId="33" fillId="4" borderId="6" xfId="0" applyNumberFormat="1" applyFont="1" applyFill="1" applyBorder="1" applyAlignment="1">
      <alignment vertical="center"/>
    </xf>
    <xf numFmtId="0" fontId="15" fillId="2" borderId="4" xfId="0" applyFont="1" applyFill="1" applyBorder="1" applyAlignment="1">
      <alignment vertical="center"/>
    </xf>
    <xf numFmtId="0" fontId="15" fillId="2" borderId="5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3" fontId="10" fillId="2" borderId="4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3" fontId="10" fillId="2" borderId="6" xfId="0" applyNumberFormat="1" applyFont="1" applyFill="1" applyBorder="1" applyAlignment="1">
      <alignment vertical="center"/>
    </xf>
    <xf numFmtId="169" fontId="9" fillId="0" borderId="1" xfId="6" applyNumberFormat="1" applyFont="1" applyFill="1" applyBorder="1" applyAlignment="1">
      <alignment horizontal="right" vertical="center"/>
    </xf>
    <xf numFmtId="169" fontId="9" fillId="0" borderId="1" xfId="0" applyNumberFormat="1" applyFont="1" applyFill="1" applyBorder="1" applyAlignment="1">
      <alignment horizontal="right" vertical="center"/>
    </xf>
    <xf numFmtId="170" fontId="17" fillId="0" borderId="1" xfId="0" applyNumberFormat="1" applyFont="1" applyBorder="1" applyAlignment="1">
      <alignment horizontal="right" vertical="center" wrapText="1"/>
    </xf>
    <xf numFmtId="170" fontId="18" fillId="5" borderId="1" xfId="0" applyNumberFormat="1" applyFont="1" applyFill="1" applyBorder="1" applyAlignment="1">
      <alignment horizontal="right" vertical="center" wrapText="1"/>
    </xf>
    <xf numFmtId="170" fontId="18" fillId="2" borderId="1" xfId="0" applyNumberFormat="1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/>
    </xf>
    <xf numFmtId="169" fontId="12" fillId="0" borderId="1" xfId="0" applyNumberFormat="1" applyFont="1" applyBorder="1" applyAlignment="1">
      <alignment horizontal="right" vertical="center"/>
    </xf>
    <xf numFmtId="3" fontId="9" fillId="0" borderId="1" xfId="6" applyNumberFormat="1" applyFont="1" applyFill="1" applyBorder="1" applyAlignment="1">
      <alignment horizontal="center" vertical="center"/>
    </xf>
    <xf numFmtId="3" fontId="23" fillId="2" borderId="1" xfId="0" applyNumberFormat="1" applyFont="1" applyFill="1" applyBorder="1" applyAlignment="1">
      <alignment vertical="center"/>
    </xf>
    <xf numFmtId="3" fontId="10" fillId="2" borderId="1" xfId="0" applyNumberFormat="1" applyFont="1" applyFill="1" applyBorder="1" applyAlignment="1">
      <alignment vertical="center"/>
    </xf>
    <xf numFmtId="3" fontId="17" fillId="5" borderId="1" xfId="0" applyNumberFormat="1" applyFont="1" applyFill="1" applyBorder="1" applyAlignment="1">
      <alignment vertical="center"/>
    </xf>
    <xf numFmtId="3" fontId="35" fillId="4" borderId="1" xfId="0" applyNumberFormat="1" applyFont="1" applyFill="1" applyBorder="1" applyAlignment="1">
      <alignment vertical="center"/>
    </xf>
    <xf numFmtId="0" fontId="10" fillId="0" borderId="1" xfId="0" applyNumberFormat="1" applyFont="1" applyFill="1" applyBorder="1" applyAlignment="1">
      <alignment vertical="center"/>
    </xf>
    <xf numFmtId="3" fontId="15" fillId="2" borderId="1" xfId="0" applyNumberFormat="1" applyFont="1" applyFill="1" applyBorder="1" applyAlignment="1">
      <alignment vertical="center"/>
    </xf>
    <xf numFmtId="3" fontId="16" fillId="2" borderId="1" xfId="0" applyNumberFormat="1" applyFont="1" applyFill="1" applyBorder="1" applyAlignment="1">
      <alignment vertical="center"/>
    </xf>
    <xf numFmtId="3" fontId="35" fillId="6" borderId="1" xfId="0" applyNumberFormat="1" applyFont="1" applyFill="1" applyBorder="1" applyAlignment="1">
      <alignment vertical="center"/>
    </xf>
    <xf numFmtId="3" fontId="33" fillId="6" borderId="1" xfId="0" applyNumberFormat="1" applyFont="1" applyFill="1" applyBorder="1" applyAlignment="1">
      <alignment vertical="center"/>
    </xf>
    <xf numFmtId="0" fontId="30" fillId="2" borderId="1" xfId="0" applyFont="1" applyFill="1" applyBorder="1" applyAlignment="1">
      <alignment vertical="center"/>
    </xf>
    <xf numFmtId="0" fontId="33" fillId="4" borderId="1" xfId="0" applyNumberFormat="1" applyFont="1" applyFill="1" applyBorder="1" applyAlignment="1">
      <alignment vertical="center"/>
    </xf>
    <xf numFmtId="0" fontId="16" fillId="5" borderId="1" xfId="0" applyFont="1" applyFill="1" applyBorder="1" applyAlignment="1">
      <alignment vertical="center"/>
    </xf>
    <xf numFmtId="0" fontId="9" fillId="0" borderId="1" xfId="6" applyNumberFormat="1" applyFont="1" applyFill="1" applyBorder="1" applyAlignment="1">
      <alignment horizontal="center" vertical="center"/>
    </xf>
    <xf numFmtId="0" fontId="9" fillId="8" borderId="1" xfId="6" applyNumberFormat="1" applyFont="1" applyFill="1" applyBorder="1" applyAlignment="1">
      <alignment horizontal="center" vertical="center"/>
    </xf>
    <xf numFmtId="1" fontId="9" fillId="0" borderId="1" xfId="6" applyNumberFormat="1" applyFont="1" applyFill="1" applyBorder="1" applyAlignment="1">
      <alignment horizontal="center" vertical="center"/>
    </xf>
    <xf numFmtId="1" fontId="9" fillId="8" borderId="1" xfId="6" applyNumberFormat="1" applyFont="1" applyFill="1" applyBorder="1" applyAlignment="1">
      <alignment horizontal="center" vertical="center"/>
    </xf>
    <xf numFmtId="0" fontId="33" fillId="2" borderId="4" xfId="0" applyNumberFormat="1" applyFont="1" applyFill="1" applyBorder="1" applyAlignment="1">
      <alignment vertical="center"/>
    </xf>
    <xf numFmtId="0" fontId="33" fillId="2" borderId="5" xfId="0" applyNumberFormat="1" applyFont="1" applyFill="1" applyBorder="1" applyAlignment="1">
      <alignment vertical="center"/>
    </xf>
    <xf numFmtId="0" fontId="33" fillId="2" borderId="6" xfId="0" applyNumberFormat="1" applyFont="1" applyFill="1" applyBorder="1" applyAlignment="1">
      <alignment vertical="center"/>
    </xf>
    <xf numFmtId="0" fontId="10" fillId="4" borderId="4" xfId="0" applyNumberFormat="1" applyFont="1" applyFill="1" applyBorder="1" applyAlignment="1">
      <alignment vertical="center"/>
    </xf>
    <xf numFmtId="0" fontId="10" fillId="4" borderId="5" xfId="0" applyNumberFormat="1" applyFont="1" applyFill="1" applyBorder="1" applyAlignment="1">
      <alignment vertical="center"/>
    </xf>
    <xf numFmtId="0" fontId="10" fillId="4" borderId="6" xfId="0" applyNumberFormat="1" applyFont="1" applyFill="1" applyBorder="1" applyAlignment="1">
      <alignment vertical="center"/>
    </xf>
    <xf numFmtId="0" fontId="18" fillId="2" borderId="5" xfId="0" applyFont="1" applyFill="1" applyBorder="1" applyAlignment="1">
      <alignment vertical="center"/>
    </xf>
    <xf numFmtId="0" fontId="18" fillId="2" borderId="6" xfId="0" applyFont="1" applyFill="1" applyBorder="1" applyAlignment="1">
      <alignment vertical="center"/>
    </xf>
    <xf numFmtId="3" fontId="33" fillId="4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7" fillId="5" borderId="1" xfId="0" applyFont="1" applyFill="1" applyBorder="1" applyAlignment="1">
      <alignment vertical="center"/>
    </xf>
    <xf numFmtId="0" fontId="10" fillId="5" borderId="1" xfId="0" applyNumberFormat="1" applyFont="1" applyFill="1" applyBorder="1" applyAlignment="1">
      <alignment vertical="center"/>
    </xf>
    <xf numFmtId="0" fontId="33" fillId="2" borderId="1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9" fillId="8" borderId="1" xfId="0" applyNumberFormat="1" applyFont="1" applyFill="1" applyBorder="1" applyAlignment="1">
      <alignment horizontal="center" vertical="center"/>
    </xf>
    <xf numFmtId="1" fontId="9" fillId="8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vertical="center"/>
    </xf>
    <xf numFmtId="0" fontId="9" fillId="8" borderId="1" xfId="0" applyFont="1" applyFill="1" applyBorder="1" applyAlignment="1">
      <alignment horizontal="center" vertical="center"/>
    </xf>
    <xf numFmtId="0" fontId="28" fillId="4" borderId="3" xfId="0" applyFont="1" applyFill="1" applyBorder="1" applyAlignment="1">
      <alignment horizontal="left" vertical="center"/>
    </xf>
    <xf numFmtId="0" fontId="28" fillId="4" borderId="2" xfId="0" applyFont="1" applyFill="1" applyBorder="1" applyAlignment="1">
      <alignment horizontal="left" vertical="center"/>
    </xf>
    <xf numFmtId="0" fontId="18" fillId="2" borderId="3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169" fontId="10" fillId="4" borderId="3" xfId="6" applyNumberFormat="1" applyFont="1" applyFill="1" applyBorder="1" applyAlignment="1">
      <alignment vertical="center"/>
    </xf>
    <xf numFmtId="169" fontId="10" fillId="4" borderId="2" xfId="6" applyNumberFormat="1" applyFont="1" applyFill="1" applyBorder="1" applyAlignment="1">
      <alignment vertical="center"/>
    </xf>
    <xf numFmtId="169" fontId="10" fillId="4" borderId="3" xfId="6" applyNumberFormat="1" applyFont="1" applyFill="1" applyBorder="1" applyAlignment="1">
      <alignment horizontal="center" vertical="center"/>
    </xf>
    <xf numFmtId="169" fontId="10" fillId="4" borderId="2" xfId="6" applyNumberFormat="1" applyFont="1" applyFill="1" applyBorder="1" applyAlignment="1">
      <alignment horizontal="center" vertical="center"/>
    </xf>
    <xf numFmtId="3" fontId="16" fillId="4" borderId="3" xfId="0" applyNumberFormat="1" applyFont="1" applyFill="1" applyBorder="1" applyAlignment="1">
      <alignment vertical="center"/>
    </xf>
    <xf numFmtId="3" fontId="16" fillId="4" borderId="2" xfId="0" applyNumberFormat="1" applyFont="1" applyFill="1" applyBorder="1" applyAlignment="1">
      <alignment vertical="center"/>
    </xf>
    <xf numFmtId="3" fontId="15" fillId="4" borderId="3" xfId="0" applyNumberFormat="1" applyFont="1" applyFill="1" applyBorder="1" applyAlignment="1">
      <alignment horizontal="center" vertical="center" wrapText="1"/>
    </xf>
    <xf numFmtId="3" fontId="15" fillId="4" borderId="2" xfId="0" applyNumberFormat="1" applyFont="1" applyFill="1" applyBorder="1" applyAlignment="1">
      <alignment horizontal="center" vertical="center" wrapText="1"/>
    </xf>
    <xf numFmtId="3" fontId="15" fillId="4" borderId="3" xfId="0" applyNumberFormat="1" applyFont="1" applyFill="1" applyBorder="1" applyAlignment="1">
      <alignment horizontal="center" vertical="center"/>
    </xf>
    <xf numFmtId="3" fontId="15" fillId="4" borderId="2" xfId="0" applyNumberFormat="1" applyFont="1" applyFill="1" applyBorder="1" applyAlignment="1">
      <alignment horizontal="center" vertical="center"/>
    </xf>
    <xf numFmtId="3" fontId="10" fillId="4" borderId="3" xfId="6" applyNumberFormat="1" applyFont="1" applyFill="1" applyBorder="1" applyAlignment="1">
      <alignment horizontal="center" vertical="center"/>
    </xf>
    <xf numFmtId="3" fontId="10" fillId="4" borderId="2" xfId="6" applyNumberFormat="1" applyFont="1" applyFill="1" applyBorder="1" applyAlignment="1">
      <alignment horizontal="center" vertical="center"/>
    </xf>
    <xf numFmtId="3" fontId="10" fillId="4" borderId="3" xfId="0" applyNumberFormat="1" applyFont="1" applyFill="1" applyBorder="1" applyAlignment="1">
      <alignment horizontal="center" vertical="center"/>
    </xf>
    <xf numFmtId="3" fontId="10" fillId="4" borderId="2" xfId="0" applyNumberFormat="1" applyFont="1" applyFill="1" applyBorder="1" applyAlignment="1">
      <alignment horizontal="center" vertical="center"/>
    </xf>
    <xf numFmtId="3" fontId="10" fillId="4" borderId="3" xfId="0" applyNumberFormat="1" applyFont="1" applyFill="1" applyBorder="1" applyAlignment="1">
      <alignment horizontal="left" vertical="center"/>
    </xf>
    <xf numFmtId="3" fontId="10" fillId="4" borderId="2" xfId="0" applyNumberFormat="1" applyFont="1" applyFill="1" applyBorder="1" applyAlignment="1">
      <alignment horizontal="left" vertical="center"/>
    </xf>
    <xf numFmtId="0" fontId="17" fillId="5" borderId="4" xfId="0" applyFont="1" applyFill="1" applyBorder="1" applyAlignment="1">
      <alignment vertical="center"/>
    </xf>
    <xf numFmtId="0" fontId="17" fillId="5" borderId="5" xfId="0" applyFont="1" applyFill="1" applyBorder="1" applyAlignment="1">
      <alignment vertical="center"/>
    </xf>
    <xf numFmtId="0" fontId="17" fillId="5" borderId="6" xfId="0" applyFont="1" applyFill="1" applyBorder="1" applyAlignment="1">
      <alignment vertical="center"/>
    </xf>
    <xf numFmtId="3" fontId="24" fillId="2" borderId="4" xfId="0" applyNumberFormat="1" applyFont="1" applyFill="1" applyBorder="1" applyAlignment="1">
      <alignment vertical="center"/>
    </xf>
    <xf numFmtId="3" fontId="24" fillId="2" borderId="5" xfId="0" applyNumberFormat="1" applyFont="1" applyFill="1" applyBorder="1" applyAlignment="1">
      <alignment vertical="center"/>
    </xf>
    <xf numFmtId="3" fontId="24" fillId="2" borderId="6" xfId="0" applyNumberFormat="1" applyFont="1" applyFill="1" applyBorder="1" applyAlignment="1">
      <alignment vertical="center"/>
    </xf>
    <xf numFmtId="0" fontId="24" fillId="2" borderId="4" xfId="0" applyNumberFormat="1" applyFont="1" applyFill="1" applyBorder="1" applyAlignment="1">
      <alignment vertical="center"/>
    </xf>
    <xf numFmtId="0" fontId="24" fillId="2" borderId="5" xfId="0" applyNumberFormat="1" applyFont="1" applyFill="1" applyBorder="1" applyAlignment="1">
      <alignment vertical="center"/>
    </xf>
    <xf numFmtId="0" fontId="24" fillId="2" borderId="6" xfId="0" applyNumberFormat="1" applyFont="1" applyFill="1" applyBorder="1" applyAlignment="1">
      <alignment vertical="center"/>
    </xf>
    <xf numFmtId="0" fontId="35" fillId="4" borderId="4" xfId="0" applyNumberFormat="1" applyFont="1" applyFill="1" applyBorder="1" applyAlignment="1">
      <alignment vertical="center"/>
    </xf>
    <xf numFmtId="0" fontId="35" fillId="4" borderId="5" xfId="0" applyNumberFormat="1" applyFont="1" applyFill="1" applyBorder="1" applyAlignment="1">
      <alignment vertical="center"/>
    </xf>
    <xf numFmtId="0" fontId="35" fillId="4" borderId="6" xfId="0" applyNumberFormat="1" applyFont="1" applyFill="1" applyBorder="1" applyAlignment="1">
      <alignment vertical="center"/>
    </xf>
    <xf numFmtId="0" fontId="29" fillId="2" borderId="4" xfId="0" applyFont="1" applyFill="1" applyBorder="1" applyAlignment="1">
      <alignment vertical="center"/>
    </xf>
    <xf numFmtId="0" fontId="29" fillId="2" borderId="5" xfId="0" applyFont="1" applyFill="1" applyBorder="1" applyAlignment="1">
      <alignment vertical="center"/>
    </xf>
    <xf numFmtId="0" fontId="29" fillId="2" borderId="6" xfId="0" applyFont="1" applyFill="1" applyBorder="1" applyAlignment="1">
      <alignment vertical="center"/>
    </xf>
    <xf numFmtId="3" fontId="35" fillId="6" borderId="4" xfId="0" applyNumberFormat="1" applyFont="1" applyFill="1" applyBorder="1" applyAlignment="1">
      <alignment vertical="center"/>
    </xf>
    <xf numFmtId="3" fontId="35" fillId="6" borderId="5" xfId="0" applyNumberFormat="1" applyFont="1" applyFill="1" applyBorder="1" applyAlignment="1">
      <alignment vertical="center"/>
    </xf>
    <xf numFmtId="3" fontId="35" fillId="6" borderId="6" xfId="0" applyNumberFormat="1" applyFont="1" applyFill="1" applyBorder="1" applyAlignment="1">
      <alignment vertical="center"/>
    </xf>
    <xf numFmtId="0" fontId="9" fillId="0" borderId="4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17" fillId="0" borderId="4" xfId="0" applyFont="1" applyBorder="1" applyAlignment="1">
      <alignment vertical="center" wrapText="1"/>
    </xf>
    <xf numFmtId="0" fontId="17" fillId="0" borderId="5" xfId="0" applyFont="1" applyBorder="1" applyAlignment="1">
      <alignment vertical="center" wrapText="1"/>
    </xf>
    <xf numFmtId="0" fontId="17" fillId="0" borderId="6" xfId="0" applyFont="1" applyBorder="1" applyAlignment="1">
      <alignment vertical="center" wrapText="1"/>
    </xf>
    <xf numFmtId="169" fontId="10" fillId="4" borderId="3" xfId="0" applyNumberFormat="1" applyFont="1" applyFill="1" applyBorder="1" applyAlignment="1">
      <alignment horizontal="center" vertical="center"/>
    </xf>
    <xf numFmtId="169" fontId="10" fillId="4" borderId="2" xfId="0" applyNumberFormat="1" applyFont="1" applyFill="1" applyBorder="1" applyAlignment="1">
      <alignment horizontal="center" vertical="center"/>
    </xf>
  </cellXfs>
  <cellStyles count="8">
    <cellStyle name="Comma[0]" xfId="1" xr:uid="{00000000-0005-0000-0000-000001000000}"/>
    <cellStyle name="Currency[0]" xfId="2" xr:uid="{00000000-0005-0000-0000-000003000000}"/>
    <cellStyle name="Halb" xfId="7" builtinId="27"/>
    <cellStyle name="Normaallaad" xfId="0" builtinId="0"/>
    <cellStyle name="Normal 2" xfId="3" xr:uid="{00000000-0005-0000-0000-000005000000}"/>
    <cellStyle name="Normal 2 2" xfId="4" xr:uid="{00000000-0005-0000-0000-000006000000}"/>
    <cellStyle name="Normal 2 3" xfId="5" xr:uid="{00000000-0005-0000-0000-000007000000}"/>
    <cellStyle name="Valuuta" xfId="6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C0C0C0"/>
      <rgbColor rgb="00CCFFFF"/>
      <rgbColor rgb="00FFCC99"/>
      <rgbColor rgb="00FFFFFF"/>
      <rgbColor rgb="00FF0000"/>
      <rgbColor rgb="00FFFF9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GE\5.%20T&#214;&#214;S%20PROJEKTID\JB19%20Kohtla-J&#228;rve%20linna%20&#220;VKA\6.TEOSTATUD%20T&#214;&#214;\6.1%20Tellijale%20&#252;le%20antud%20materjalid\2014.11.04%20loplik%20CD%20Tellijale\LISA2-Investeeringute%20tabelid\Kohtla-J&#228;rve%20inv%20maks%20%20201411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ähistus"/>
      <sheetName val="Uhikhinnad"/>
      <sheetName val="Koond"/>
      <sheetName val="Tühi"/>
      <sheetName val="1. Ahtme"/>
      <sheetName val="2. Järve"/>
      <sheetName val="3. Kukruse"/>
      <sheetName val="4. Oru"/>
      <sheetName val="5. Sompa"/>
      <sheetName val="6. Viivikonna ja Sirgala"/>
    </sheetNames>
    <sheetDataSet>
      <sheetData sheetId="0"/>
      <sheetData sheetId="1">
        <row r="170">
          <cell r="E170">
            <v>0.15000000000000002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38"/>
  <sheetViews>
    <sheetView zoomScaleNormal="100" workbookViewId="0"/>
  </sheetViews>
  <sheetFormatPr defaultColWidth="8.81640625" defaultRowHeight="17.149999999999999" customHeight="1" x14ac:dyDescent="0.25"/>
  <cols>
    <col min="1" max="1" width="4.1796875" style="33" customWidth="1"/>
    <col min="2" max="2" width="81.7265625" style="33" customWidth="1"/>
    <col min="3" max="16384" width="8.81640625" style="33"/>
  </cols>
  <sheetData>
    <row r="2" spans="2:2" ht="17.149999999999999" customHeight="1" x14ac:dyDescent="0.25">
      <c r="B2" s="340" t="s">
        <v>70</v>
      </c>
    </row>
    <row r="3" spans="2:2" ht="17.149999999999999" customHeight="1" x14ac:dyDescent="0.25">
      <c r="B3" s="341"/>
    </row>
    <row r="4" spans="2:2" ht="17.149999999999999" customHeight="1" x14ac:dyDescent="0.25">
      <c r="B4" s="152" t="s">
        <v>71</v>
      </c>
    </row>
    <row r="5" spans="2:2" ht="17.149999999999999" customHeight="1" x14ac:dyDescent="0.25">
      <c r="B5" s="153" t="s">
        <v>86</v>
      </c>
    </row>
    <row r="6" spans="2:2" ht="17.149999999999999" customHeight="1" x14ac:dyDescent="0.25">
      <c r="B6" s="151" t="s">
        <v>88</v>
      </c>
    </row>
    <row r="7" spans="2:2" ht="17.149999999999999" customHeight="1" x14ac:dyDescent="0.25">
      <c r="B7" s="151" t="s">
        <v>89</v>
      </c>
    </row>
    <row r="8" spans="2:2" ht="17.149999999999999" customHeight="1" x14ac:dyDescent="0.25">
      <c r="B8" s="153" t="s">
        <v>356</v>
      </c>
    </row>
    <row r="9" spans="2:2" ht="17.149999999999999" customHeight="1" x14ac:dyDescent="0.25">
      <c r="B9" s="151" t="s">
        <v>90</v>
      </c>
    </row>
    <row r="10" spans="2:2" ht="17.149999999999999" customHeight="1" x14ac:dyDescent="0.25">
      <c r="B10" s="151" t="s">
        <v>91</v>
      </c>
    </row>
    <row r="11" spans="2:2" ht="17.149999999999999" customHeight="1" x14ac:dyDescent="0.25">
      <c r="B11" s="152" t="s">
        <v>72</v>
      </c>
    </row>
    <row r="12" spans="2:2" ht="17.149999999999999" customHeight="1" x14ac:dyDescent="0.25">
      <c r="B12" s="153" t="s">
        <v>357</v>
      </c>
    </row>
    <row r="13" spans="2:2" ht="17.149999999999999" customHeight="1" x14ac:dyDescent="0.25">
      <c r="B13" s="151" t="s">
        <v>75</v>
      </c>
    </row>
    <row r="14" spans="2:2" ht="17.149999999999999" customHeight="1" x14ac:dyDescent="0.25">
      <c r="B14" s="151" t="s">
        <v>76</v>
      </c>
    </row>
    <row r="15" spans="2:2" ht="17.149999999999999" customHeight="1" x14ac:dyDescent="0.25">
      <c r="B15" s="153" t="s">
        <v>358</v>
      </c>
    </row>
    <row r="16" spans="2:2" ht="17.149999999999999" customHeight="1" x14ac:dyDescent="0.25">
      <c r="B16" s="151" t="s">
        <v>77</v>
      </c>
    </row>
    <row r="17" spans="2:2" ht="17.149999999999999" customHeight="1" x14ac:dyDescent="0.25">
      <c r="B17" s="151" t="s">
        <v>78</v>
      </c>
    </row>
    <row r="18" spans="2:2" ht="17.149999999999999" customHeight="1" x14ac:dyDescent="0.25">
      <c r="B18" s="152" t="s">
        <v>73</v>
      </c>
    </row>
    <row r="19" spans="2:2" ht="17.149999999999999" customHeight="1" x14ac:dyDescent="0.25">
      <c r="B19" s="153" t="s">
        <v>359</v>
      </c>
    </row>
    <row r="20" spans="2:2" ht="17.149999999999999" customHeight="1" x14ac:dyDescent="0.25">
      <c r="B20" s="151" t="s">
        <v>82</v>
      </c>
    </row>
    <row r="21" spans="2:2" ht="17.149999999999999" customHeight="1" x14ac:dyDescent="0.25">
      <c r="B21" s="151" t="s">
        <v>83</v>
      </c>
    </row>
    <row r="22" spans="2:2" ht="17.149999999999999" customHeight="1" x14ac:dyDescent="0.25">
      <c r="B22" s="153" t="s">
        <v>360</v>
      </c>
    </row>
    <row r="23" spans="2:2" ht="17.149999999999999" customHeight="1" x14ac:dyDescent="0.25">
      <c r="B23" s="151" t="s">
        <v>84</v>
      </c>
    </row>
    <row r="24" spans="2:2" ht="17.149999999999999" customHeight="1" x14ac:dyDescent="0.25">
      <c r="B24" s="151" t="s">
        <v>85</v>
      </c>
    </row>
    <row r="25" spans="2:2" ht="17.149999999999999" customHeight="1" x14ac:dyDescent="0.25">
      <c r="B25" s="152" t="s">
        <v>74</v>
      </c>
    </row>
    <row r="26" spans="2:2" ht="17.149999999999999" customHeight="1" x14ac:dyDescent="0.25">
      <c r="B26" s="153" t="s">
        <v>361</v>
      </c>
    </row>
    <row r="27" spans="2:2" ht="17.149999999999999" customHeight="1" x14ac:dyDescent="0.25">
      <c r="B27" s="151" t="s">
        <v>92</v>
      </c>
    </row>
    <row r="28" spans="2:2" ht="17.149999999999999" customHeight="1" x14ac:dyDescent="0.25">
      <c r="B28" s="151" t="s">
        <v>93</v>
      </c>
    </row>
    <row r="29" spans="2:2" ht="17.149999999999999" customHeight="1" x14ac:dyDescent="0.25">
      <c r="B29" s="153" t="s">
        <v>362</v>
      </c>
    </row>
    <row r="30" spans="2:2" ht="17.149999999999999" customHeight="1" x14ac:dyDescent="0.25">
      <c r="B30" s="151" t="s">
        <v>94</v>
      </c>
    </row>
    <row r="31" spans="2:2" ht="17.149999999999999" customHeight="1" x14ac:dyDescent="0.25">
      <c r="B31" s="151" t="s">
        <v>95</v>
      </c>
    </row>
    <row r="32" spans="2:2" ht="17.149999999999999" customHeight="1" x14ac:dyDescent="0.25">
      <c r="B32" s="152" t="s">
        <v>87</v>
      </c>
    </row>
    <row r="33" spans="2:2" ht="17.149999999999999" customHeight="1" x14ac:dyDescent="0.25">
      <c r="B33" s="153" t="s">
        <v>363</v>
      </c>
    </row>
    <row r="34" spans="2:2" ht="17.149999999999999" customHeight="1" x14ac:dyDescent="0.25">
      <c r="B34" s="151" t="s">
        <v>96</v>
      </c>
    </row>
    <row r="35" spans="2:2" ht="17.149999999999999" customHeight="1" x14ac:dyDescent="0.25">
      <c r="B35" s="151" t="s">
        <v>97</v>
      </c>
    </row>
    <row r="36" spans="2:2" ht="17.149999999999999" customHeight="1" x14ac:dyDescent="0.25">
      <c r="B36" s="153" t="s">
        <v>364</v>
      </c>
    </row>
    <row r="37" spans="2:2" ht="17.149999999999999" customHeight="1" x14ac:dyDescent="0.25">
      <c r="B37" s="151" t="s">
        <v>98</v>
      </c>
    </row>
    <row r="38" spans="2:2" ht="17.149999999999999" customHeight="1" x14ac:dyDescent="0.25">
      <c r="B38" s="151" t="s">
        <v>99</v>
      </c>
    </row>
  </sheetData>
  <mergeCells count="1">
    <mergeCell ref="B2:B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W65"/>
  <sheetViews>
    <sheetView zoomScaleNormal="100" zoomScaleSheetLayoutView="100" workbookViewId="0">
      <pane ySplit="3" topLeftCell="A4" activePane="bottomLeft" state="frozen"/>
      <selection activeCell="M15" sqref="M15"/>
      <selection pane="bottomLeft"/>
    </sheetView>
  </sheetViews>
  <sheetFormatPr defaultColWidth="8.81640625" defaultRowHeight="16" customHeight="1" x14ac:dyDescent="0.25"/>
  <cols>
    <col min="1" max="1" width="4.453125" style="37" customWidth="1"/>
    <col min="2" max="2" width="6" style="106" customWidth="1"/>
    <col min="3" max="3" width="12" style="106" customWidth="1"/>
    <col min="4" max="4" width="65.26953125" style="37" customWidth="1"/>
    <col min="5" max="5" width="18.81640625" style="37" customWidth="1"/>
    <col min="6" max="6" width="6.81640625" style="37" customWidth="1"/>
    <col min="7" max="7" width="7.453125" style="37" customWidth="1"/>
    <col min="8" max="8" width="6.1796875" style="98" bestFit="1" customWidth="1"/>
    <col min="9" max="9" width="9.453125" style="98" bestFit="1" customWidth="1"/>
    <col min="10" max="10" width="21.81640625" style="99" customWidth="1"/>
    <col min="11" max="11" width="9.1796875" style="37"/>
    <col min="12" max="12" width="9.26953125" style="37" bestFit="1" customWidth="1"/>
    <col min="13" max="13" width="9.1796875" style="37"/>
    <col min="14" max="14" width="10.81640625" style="37" bestFit="1" customWidth="1"/>
    <col min="15" max="255" width="9.1796875" style="37"/>
    <col min="256" max="257" width="8.81640625" style="37" customWidth="1"/>
    <col min="258" max="258" width="47.26953125" style="37" customWidth="1"/>
    <col min="259" max="259" width="31.1796875" style="37" customWidth="1"/>
    <col min="260" max="260" width="6.81640625" style="37" customWidth="1"/>
    <col min="261" max="261" width="7.453125" style="37" customWidth="1"/>
    <col min="262" max="262" width="9.81640625" style="37" customWidth="1"/>
    <col min="263" max="263" width="8.81640625" style="37" customWidth="1"/>
    <col min="264" max="264" width="14.453125" style="37" bestFit="1" customWidth="1"/>
    <col min="265" max="265" width="9.1796875" style="37"/>
    <col min="266" max="266" width="9.26953125" style="37" bestFit="1" customWidth="1"/>
    <col min="267" max="269" width="9.1796875" style="37"/>
    <col min="270" max="270" width="10.81640625" style="37" bestFit="1" customWidth="1"/>
    <col min="271" max="511" width="9.1796875" style="37"/>
    <col min="512" max="513" width="8.81640625" style="37" customWidth="1"/>
    <col min="514" max="514" width="47.26953125" style="37" customWidth="1"/>
    <col min="515" max="515" width="31.1796875" style="37" customWidth="1"/>
    <col min="516" max="516" width="6.81640625" style="37" customWidth="1"/>
    <col min="517" max="517" width="7.453125" style="37" customWidth="1"/>
    <col min="518" max="518" width="9.81640625" style="37" customWidth="1"/>
    <col min="519" max="519" width="8.81640625" style="37" customWidth="1"/>
    <col min="520" max="520" width="14.453125" style="37" bestFit="1" customWidth="1"/>
    <col min="521" max="521" width="9.1796875" style="37"/>
    <col min="522" max="522" width="9.26953125" style="37" bestFit="1" customWidth="1"/>
    <col min="523" max="525" width="9.1796875" style="37"/>
    <col min="526" max="526" width="10.81640625" style="37" bestFit="1" customWidth="1"/>
    <col min="527" max="767" width="9.1796875" style="37"/>
    <col min="768" max="769" width="8.81640625" style="37" customWidth="1"/>
    <col min="770" max="770" width="47.26953125" style="37" customWidth="1"/>
    <col min="771" max="771" width="31.1796875" style="37" customWidth="1"/>
    <col min="772" max="772" width="6.81640625" style="37" customWidth="1"/>
    <col min="773" max="773" width="7.453125" style="37" customWidth="1"/>
    <col min="774" max="774" width="9.81640625" style="37" customWidth="1"/>
    <col min="775" max="775" width="8.81640625" style="37" customWidth="1"/>
    <col min="776" max="776" width="14.453125" style="37" bestFit="1" customWidth="1"/>
    <col min="777" max="777" width="9.1796875" style="37"/>
    <col min="778" max="778" width="9.26953125" style="37" bestFit="1" customWidth="1"/>
    <col min="779" max="781" width="9.1796875" style="37"/>
    <col min="782" max="782" width="10.81640625" style="37" bestFit="1" customWidth="1"/>
    <col min="783" max="1023" width="9.1796875" style="37"/>
    <col min="1024" max="1025" width="8.81640625" style="37" customWidth="1"/>
    <col min="1026" max="1026" width="47.26953125" style="37" customWidth="1"/>
    <col min="1027" max="1027" width="31.1796875" style="37" customWidth="1"/>
    <col min="1028" max="1028" width="6.81640625" style="37" customWidth="1"/>
    <col min="1029" max="1029" width="7.453125" style="37" customWidth="1"/>
    <col min="1030" max="1030" width="9.81640625" style="37" customWidth="1"/>
    <col min="1031" max="1031" width="8.81640625" style="37" customWidth="1"/>
    <col min="1032" max="1032" width="14.453125" style="37" bestFit="1" customWidth="1"/>
    <col min="1033" max="1033" width="9.1796875" style="37"/>
    <col min="1034" max="1034" width="9.26953125" style="37" bestFit="1" customWidth="1"/>
    <col min="1035" max="1037" width="9.1796875" style="37"/>
    <col min="1038" max="1038" width="10.81640625" style="37" bestFit="1" customWidth="1"/>
    <col min="1039" max="1279" width="9.1796875" style="37"/>
    <col min="1280" max="1281" width="8.81640625" style="37" customWidth="1"/>
    <col min="1282" max="1282" width="47.26953125" style="37" customWidth="1"/>
    <col min="1283" max="1283" width="31.1796875" style="37" customWidth="1"/>
    <col min="1284" max="1284" width="6.81640625" style="37" customWidth="1"/>
    <col min="1285" max="1285" width="7.453125" style="37" customWidth="1"/>
    <col min="1286" max="1286" width="9.81640625" style="37" customWidth="1"/>
    <col min="1287" max="1287" width="8.81640625" style="37" customWidth="1"/>
    <col min="1288" max="1288" width="14.453125" style="37" bestFit="1" customWidth="1"/>
    <col min="1289" max="1289" width="9.1796875" style="37"/>
    <col min="1290" max="1290" width="9.26953125" style="37" bestFit="1" customWidth="1"/>
    <col min="1291" max="1293" width="9.1796875" style="37"/>
    <col min="1294" max="1294" width="10.81640625" style="37" bestFit="1" customWidth="1"/>
    <col min="1295" max="1535" width="9.1796875" style="37"/>
    <col min="1536" max="1537" width="8.81640625" style="37" customWidth="1"/>
    <col min="1538" max="1538" width="47.26953125" style="37" customWidth="1"/>
    <col min="1539" max="1539" width="31.1796875" style="37" customWidth="1"/>
    <col min="1540" max="1540" width="6.81640625" style="37" customWidth="1"/>
    <col min="1541" max="1541" width="7.453125" style="37" customWidth="1"/>
    <col min="1542" max="1542" width="9.81640625" style="37" customWidth="1"/>
    <col min="1543" max="1543" width="8.81640625" style="37" customWidth="1"/>
    <col min="1544" max="1544" width="14.453125" style="37" bestFit="1" customWidth="1"/>
    <col min="1545" max="1545" width="9.1796875" style="37"/>
    <col min="1546" max="1546" width="9.26953125" style="37" bestFit="1" customWidth="1"/>
    <col min="1547" max="1549" width="9.1796875" style="37"/>
    <col min="1550" max="1550" width="10.81640625" style="37" bestFit="1" customWidth="1"/>
    <col min="1551" max="1791" width="9.1796875" style="37"/>
    <col min="1792" max="1793" width="8.81640625" style="37" customWidth="1"/>
    <col min="1794" max="1794" width="47.26953125" style="37" customWidth="1"/>
    <col min="1795" max="1795" width="31.1796875" style="37" customWidth="1"/>
    <col min="1796" max="1796" width="6.81640625" style="37" customWidth="1"/>
    <col min="1797" max="1797" width="7.453125" style="37" customWidth="1"/>
    <col min="1798" max="1798" width="9.81640625" style="37" customWidth="1"/>
    <col min="1799" max="1799" width="8.81640625" style="37" customWidth="1"/>
    <col min="1800" max="1800" width="14.453125" style="37" bestFit="1" customWidth="1"/>
    <col min="1801" max="1801" width="9.1796875" style="37"/>
    <col min="1802" max="1802" width="9.26953125" style="37" bestFit="1" customWidth="1"/>
    <col min="1803" max="1805" width="9.1796875" style="37"/>
    <col min="1806" max="1806" width="10.81640625" style="37" bestFit="1" customWidth="1"/>
    <col min="1807" max="2047" width="9.1796875" style="37"/>
    <col min="2048" max="2049" width="8.81640625" style="37" customWidth="1"/>
    <col min="2050" max="2050" width="47.26953125" style="37" customWidth="1"/>
    <col min="2051" max="2051" width="31.1796875" style="37" customWidth="1"/>
    <col min="2052" max="2052" width="6.81640625" style="37" customWidth="1"/>
    <col min="2053" max="2053" width="7.453125" style="37" customWidth="1"/>
    <col min="2054" max="2054" width="9.81640625" style="37" customWidth="1"/>
    <col min="2055" max="2055" width="8.81640625" style="37" customWidth="1"/>
    <col min="2056" max="2056" width="14.453125" style="37" bestFit="1" customWidth="1"/>
    <col min="2057" max="2057" width="9.1796875" style="37"/>
    <col min="2058" max="2058" width="9.26953125" style="37" bestFit="1" customWidth="1"/>
    <col min="2059" max="2061" width="9.1796875" style="37"/>
    <col min="2062" max="2062" width="10.81640625" style="37" bestFit="1" customWidth="1"/>
    <col min="2063" max="2303" width="9.1796875" style="37"/>
    <col min="2304" max="2305" width="8.81640625" style="37" customWidth="1"/>
    <col min="2306" max="2306" width="47.26953125" style="37" customWidth="1"/>
    <col min="2307" max="2307" width="31.1796875" style="37" customWidth="1"/>
    <col min="2308" max="2308" width="6.81640625" style="37" customWidth="1"/>
    <col min="2309" max="2309" width="7.453125" style="37" customWidth="1"/>
    <col min="2310" max="2310" width="9.81640625" style="37" customWidth="1"/>
    <col min="2311" max="2311" width="8.81640625" style="37" customWidth="1"/>
    <col min="2312" max="2312" width="14.453125" style="37" bestFit="1" customWidth="1"/>
    <col min="2313" max="2313" width="9.1796875" style="37"/>
    <col min="2314" max="2314" width="9.26953125" style="37" bestFit="1" customWidth="1"/>
    <col min="2315" max="2317" width="9.1796875" style="37"/>
    <col min="2318" max="2318" width="10.81640625" style="37" bestFit="1" customWidth="1"/>
    <col min="2319" max="2559" width="9.1796875" style="37"/>
    <col min="2560" max="2561" width="8.81640625" style="37" customWidth="1"/>
    <col min="2562" max="2562" width="47.26953125" style="37" customWidth="1"/>
    <col min="2563" max="2563" width="31.1796875" style="37" customWidth="1"/>
    <col min="2564" max="2564" width="6.81640625" style="37" customWidth="1"/>
    <col min="2565" max="2565" width="7.453125" style="37" customWidth="1"/>
    <col min="2566" max="2566" width="9.81640625" style="37" customWidth="1"/>
    <col min="2567" max="2567" width="8.81640625" style="37" customWidth="1"/>
    <col min="2568" max="2568" width="14.453125" style="37" bestFit="1" customWidth="1"/>
    <col min="2569" max="2569" width="9.1796875" style="37"/>
    <col min="2570" max="2570" width="9.26953125" style="37" bestFit="1" customWidth="1"/>
    <col min="2571" max="2573" width="9.1796875" style="37"/>
    <col min="2574" max="2574" width="10.81640625" style="37" bestFit="1" customWidth="1"/>
    <col min="2575" max="2815" width="9.1796875" style="37"/>
    <col min="2816" max="2817" width="8.81640625" style="37" customWidth="1"/>
    <col min="2818" max="2818" width="47.26953125" style="37" customWidth="1"/>
    <col min="2819" max="2819" width="31.1796875" style="37" customWidth="1"/>
    <col min="2820" max="2820" width="6.81640625" style="37" customWidth="1"/>
    <col min="2821" max="2821" width="7.453125" style="37" customWidth="1"/>
    <col min="2822" max="2822" width="9.81640625" style="37" customWidth="1"/>
    <col min="2823" max="2823" width="8.81640625" style="37" customWidth="1"/>
    <col min="2824" max="2824" width="14.453125" style="37" bestFit="1" customWidth="1"/>
    <col min="2825" max="2825" width="9.1796875" style="37"/>
    <col min="2826" max="2826" width="9.26953125" style="37" bestFit="1" customWidth="1"/>
    <col min="2827" max="2829" width="9.1796875" style="37"/>
    <col min="2830" max="2830" width="10.81640625" style="37" bestFit="1" customWidth="1"/>
    <col min="2831" max="3071" width="9.1796875" style="37"/>
    <col min="3072" max="3073" width="8.81640625" style="37" customWidth="1"/>
    <col min="3074" max="3074" width="47.26953125" style="37" customWidth="1"/>
    <col min="3075" max="3075" width="31.1796875" style="37" customWidth="1"/>
    <col min="3076" max="3076" width="6.81640625" style="37" customWidth="1"/>
    <col min="3077" max="3077" width="7.453125" style="37" customWidth="1"/>
    <col min="3078" max="3078" width="9.81640625" style="37" customWidth="1"/>
    <col min="3079" max="3079" width="8.81640625" style="37" customWidth="1"/>
    <col min="3080" max="3080" width="14.453125" style="37" bestFit="1" customWidth="1"/>
    <col min="3081" max="3081" width="9.1796875" style="37"/>
    <col min="3082" max="3082" width="9.26953125" style="37" bestFit="1" customWidth="1"/>
    <col min="3083" max="3085" width="9.1796875" style="37"/>
    <col min="3086" max="3086" width="10.81640625" style="37" bestFit="1" customWidth="1"/>
    <col min="3087" max="3327" width="9.1796875" style="37"/>
    <col min="3328" max="3329" width="8.81640625" style="37" customWidth="1"/>
    <col min="3330" max="3330" width="47.26953125" style="37" customWidth="1"/>
    <col min="3331" max="3331" width="31.1796875" style="37" customWidth="1"/>
    <col min="3332" max="3332" width="6.81640625" style="37" customWidth="1"/>
    <col min="3333" max="3333" width="7.453125" style="37" customWidth="1"/>
    <col min="3334" max="3334" width="9.81640625" style="37" customWidth="1"/>
    <col min="3335" max="3335" width="8.81640625" style="37" customWidth="1"/>
    <col min="3336" max="3336" width="14.453125" style="37" bestFit="1" customWidth="1"/>
    <col min="3337" max="3337" width="9.1796875" style="37"/>
    <col min="3338" max="3338" width="9.26953125" style="37" bestFit="1" customWidth="1"/>
    <col min="3339" max="3341" width="9.1796875" style="37"/>
    <col min="3342" max="3342" width="10.81640625" style="37" bestFit="1" customWidth="1"/>
    <col min="3343" max="3583" width="9.1796875" style="37"/>
    <col min="3584" max="3585" width="8.81640625" style="37" customWidth="1"/>
    <col min="3586" max="3586" width="47.26953125" style="37" customWidth="1"/>
    <col min="3587" max="3587" width="31.1796875" style="37" customWidth="1"/>
    <col min="3588" max="3588" width="6.81640625" style="37" customWidth="1"/>
    <col min="3589" max="3589" width="7.453125" style="37" customWidth="1"/>
    <col min="3590" max="3590" width="9.81640625" style="37" customWidth="1"/>
    <col min="3591" max="3591" width="8.81640625" style="37" customWidth="1"/>
    <col min="3592" max="3592" width="14.453125" style="37" bestFit="1" customWidth="1"/>
    <col min="3593" max="3593" width="9.1796875" style="37"/>
    <col min="3594" max="3594" width="9.26953125" style="37" bestFit="1" customWidth="1"/>
    <col min="3595" max="3597" width="9.1796875" style="37"/>
    <col min="3598" max="3598" width="10.81640625" style="37" bestFit="1" customWidth="1"/>
    <col min="3599" max="3839" width="9.1796875" style="37"/>
    <col min="3840" max="3841" width="8.81640625" style="37" customWidth="1"/>
    <col min="3842" max="3842" width="47.26953125" style="37" customWidth="1"/>
    <col min="3843" max="3843" width="31.1796875" style="37" customWidth="1"/>
    <col min="3844" max="3844" width="6.81640625" style="37" customWidth="1"/>
    <col min="3845" max="3845" width="7.453125" style="37" customWidth="1"/>
    <col min="3846" max="3846" width="9.81640625" style="37" customWidth="1"/>
    <col min="3847" max="3847" width="8.81640625" style="37" customWidth="1"/>
    <col min="3848" max="3848" width="14.453125" style="37" bestFit="1" customWidth="1"/>
    <col min="3849" max="3849" width="9.1796875" style="37"/>
    <col min="3850" max="3850" width="9.26953125" style="37" bestFit="1" customWidth="1"/>
    <col min="3851" max="3853" width="9.1796875" style="37"/>
    <col min="3854" max="3854" width="10.81640625" style="37" bestFit="1" customWidth="1"/>
    <col min="3855" max="4095" width="9.1796875" style="37"/>
    <col min="4096" max="4097" width="8.81640625" style="37" customWidth="1"/>
    <col min="4098" max="4098" width="47.26953125" style="37" customWidth="1"/>
    <col min="4099" max="4099" width="31.1796875" style="37" customWidth="1"/>
    <col min="4100" max="4100" width="6.81640625" style="37" customWidth="1"/>
    <col min="4101" max="4101" width="7.453125" style="37" customWidth="1"/>
    <col min="4102" max="4102" width="9.81640625" style="37" customWidth="1"/>
    <col min="4103" max="4103" width="8.81640625" style="37" customWidth="1"/>
    <col min="4104" max="4104" width="14.453125" style="37" bestFit="1" customWidth="1"/>
    <col min="4105" max="4105" width="9.1796875" style="37"/>
    <col min="4106" max="4106" width="9.26953125" style="37" bestFit="1" customWidth="1"/>
    <col min="4107" max="4109" width="9.1796875" style="37"/>
    <col min="4110" max="4110" width="10.81640625" style="37" bestFit="1" customWidth="1"/>
    <col min="4111" max="4351" width="9.1796875" style="37"/>
    <col min="4352" max="4353" width="8.81640625" style="37" customWidth="1"/>
    <col min="4354" max="4354" width="47.26953125" style="37" customWidth="1"/>
    <col min="4355" max="4355" width="31.1796875" style="37" customWidth="1"/>
    <col min="4356" max="4356" width="6.81640625" style="37" customWidth="1"/>
    <col min="4357" max="4357" width="7.453125" style="37" customWidth="1"/>
    <col min="4358" max="4358" width="9.81640625" style="37" customWidth="1"/>
    <col min="4359" max="4359" width="8.81640625" style="37" customWidth="1"/>
    <col min="4360" max="4360" width="14.453125" style="37" bestFit="1" customWidth="1"/>
    <col min="4361" max="4361" width="9.1796875" style="37"/>
    <col min="4362" max="4362" width="9.26953125" style="37" bestFit="1" customWidth="1"/>
    <col min="4363" max="4365" width="9.1796875" style="37"/>
    <col min="4366" max="4366" width="10.81640625" style="37" bestFit="1" customWidth="1"/>
    <col min="4367" max="4607" width="9.1796875" style="37"/>
    <col min="4608" max="4609" width="8.81640625" style="37" customWidth="1"/>
    <col min="4610" max="4610" width="47.26953125" style="37" customWidth="1"/>
    <col min="4611" max="4611" width="31.1796875" style="37" customWidth="1"/>
    <col min="4612" max="4612" width="6.81640625" style="37" customWidth="1"/>
    <col min="4613" max="4613" width="7.453125" style="37" customWidth="1"/>
    <col min="4614" max="4614" width="9.81640625" style="37" customWidth="1"/>
    <col min="4615" max="4615" width="8.81640625" style="37" customWidth="1"/>
    <col min="4616" max="4616" width="14.453125" style="37" bestFit="1" customWidth="1"/>
    <col min="4617" max="4617" width="9.1796875" style="37"/>
    <col min="4618" max="4618" width="9.26953125" style="37" bestFit="1" customWidth="1"/>
    <col min="4619" max="4621" width="9.1796875" style="37"/>
    <col min="4622" max="4622" width="10.81640625" style="37" bestFit="1" customWidth="1"/>
    <col min="4623" max="4863" width="9.1796875" style="37"/>
    <col min="4864" max="4865" width="8.81640625" style="37" customWidth="1"/>
    <col min="4866" max="4866" width="47.26953125" style="37" customWidth="1"/>
    <col min="4867" max="4867" width="31.1796875" style="37" customWidth="1"/>
    <col min="4868" max="4868" width="6.81640625" style="37" customWidth="1"/>
    <col min="4869" max="4869" width="7.453125" style="37" customWidth="1"/>
    <col min="4870" max="4870" width="9.81640625" style="37" customWidth="1"/>
    <col min="4871" max="4871" width="8.81640625" style="37" customWidth="1"/>
    <col min="4872" max="4872" width="14.453125" style="37" bestFit="1" customWidth="1"/>
    <col min="4873" max="4873" width="9.1796875" style="37"/>
    <col min="4874" max="4874" width="9.26953125" style="37" bestFit="1" customWidth="1"/>
    <col min="4875" max="4877" width="9.1796875" style="37"/>
    <col min="4878" max="4878" width="10.81640625" style="37" bestFit="1" customWidth="1"/>
    <col min="4879" max="5119" width="9.1796875" style="37"/>
    <col min="5120" max="5121" width="8.81640625" style="37" customWidth="1"/>
    <col min="5122" max="5122" width="47.26953125" style="37" customWidth="1"/>
    <col min="5123" max="5123" width="31.1796875" style="37" customWidth="1"/>
    <col min="5124" max="5124" width="6.81640625" style="37" customWidth="1"/>
    <col min="5125" max="5125" width="7.453125" style="37" customWidth="1"/>
    <col min="5126" max="5126" width="9.81640625" style="37" customWidth="1"/>
    <col min="5127" max="5127" width="8.81640625" style="37" customWidth="1"/>
    <col min="5128" max="5128" width="14.453125" style="37" bestFit="1" customWidth="1"/>
    <col min="5129" max="5129" width="9.1796875" style="37"/>
    <col min="5130" max="5130" width="9.26953125" style="37" bestFit="1" customWidth="1"/>
    <col min="5131" max="5133" width="9.1796875" style="37"/>
    <col min="5134" max="5134" width="10.81640625" style="37" bestFit="1" customWidth="1"/>
    <col min="5135" max="5375" width="9.1796875" style="37"/>
    <col min="5376" max="5377" width="8.81640625" style="37" customWidth="1"/>
    <col min="5378" max="5378" width="47.26953125" style="37" customWidth="1"/>
    <col min="5379" max="5379" width="31.1796875" style="37" customWidth="1"/>
    <col min="5380" max="5380" width="6.81640625" style="37" customWidth="1"/>
    <col min="5381" max="5381" width="7.453125" style="37" customWidth="1"/>
    <col min="5382" max="5382" width="9.81640625" style="37" customWidth="1"/>
    <col min="5383" max="5383" width="8.81640625" style="37" customWidth="1"/>
    <col min="5384" max="5384" width="14.453125" style="37" bestFit="1" customWidth="1"/>
    <col min="5385" max="5385" width="9.1796875" style="37"/>
    <col min="5386" max="5386" width="9.26953125" style="37" bestFit="1" customWidth="1"/>
    <col min="5387" max="5389" width="9.1796875" style="37"/>
    <col min="5390" max="5390" width="10.81640625" style="37" bestFit="1" customWidth="1"/>
    <col min="5391" max="5631" width="9.1796875" style="37"/>
    <col min="5632" max="5633" width="8.81640625" style="37" customWidth="1"/>
    <col min="5634" max="5634" width="47.26953125" style="37" customWidth="1"/>
    <col min="5635" max="5635" width="31.1796875" style="37" customWidth="1"/>
    <col min="5636" max="5636" width="6.81640625" style="37" customWidth="1"/>
    <col min="5637" max="5637" width="7.453125" style="37" customWidth="1"/>
    <col min="5638" max="5638" width="9.81640625" style="37" customWidth="1"/>
    <col min="5639" max="5639" width="8.81640625" style="37" customWidth="1"/>
    <col min="5640" max="5640" width="14.453125" style="37" bestFit="1" customWidth="1"/>
    <col min="5641" max="5641" width="9.1796875" style="37"/>
    <col min="5642" max="5642" width="9.26953125" style="37" bestFit="1" customWidth="1"/>
    <col min="5643" max="5645" width="9.1796875" style="37"/>
    <col min="5646" max="5646" width="10.81640625" style="37" bestFit="1" customWidth="1"/>
    <col min="5647" max="5887" width="9.1796875" style="37"/>
    <col min="5888" max="5889" width="8.81640625" style="37" customWidth="1"/>
    <col min="5890" max="5890" width="47.26953125" style="37" customWidth="1"/>
    <col min="5891" max="5891" width="31.1796875" style="37" customWidth="1"/>
    <col min="5892" max="5892" width="6.81640625" style="37" customWidth="1"/>
    <col min="5893" max="5893" width="7.453125" style="37" customWidth="1"/>
    <col min="5894" max="5894" width="9.81640625" style="37" customWidth="1"/>
    <col min="5895" max="5895" width="8.81640625" style="37" customWidth="1"/>
    <col min="5896" max="5896" width="14.453125" style="37" bestFit="1" customWidth="1"/>
    <col min="5897" max="5897" width="9.1796875" style="37"/>
    <col min="5898" max="5898" width="9.26953125" style="37" bestFit="1" customWidth="1"/>
    <col min="5899" max="5901" width="9.1796875" style="37"/>
    <col min="5902" max="5902" width="10.81640625" style="37" bestFit="1" customWidth="1"/>
    <col min="5903" max="6143" width="9.1796875" style="37"/>
    <col min="6144" max="6145" width="8.81640625" style="37" customWidth="1"/>
    <col min="6146" max="6146" width="47.26953125" style="37" customWidth="1"/>
    <col min="6147" max="6147" width="31.1796875" style="37" customWidth="1"/>
    <col min="6148" max="6148" width="6.81640625" style="37" customWidth="1"/>
    <col min="6149" max="6149" width="7.453125" style="37" customWidth="1"/>
    <col min="6150" max="6150" width="9.81640625" style="37" customWidth="1"/>
    <col min="6151" max="6151" width="8.81640625" style="37" customWidth="1"/>
    <col min="6152" max="6152" width="14.453125" style="37" bestFit="1" customWidth="1"/>
    <col min="6153" max="6153" width="9.1796875" style="37"/>
    <col min="6154" max="6154" width="9.26953125" style="37" bestFit="1" customWidth="1"/>
    <col min="6155" max="6157" width="9.1796875" style="37"/>
    <col min="6158" max="6158" width="10.81640625" style="37" bestFit="1" customWidth="1"/>
    <col min="6159" max="6399" width="9.1796875" style="37"/>
    <col min="6400" max="6401" width="8.81640625" style="37" customWidth="1"/>
    <col min="6402" max="6402" width="47.26953125" style="37" customWidth="1"/>
    <col min="6403" max="6403" width="31.1796875" style="37" customWidth="1"/>
    <col min="6404" max="6404" width="6.81640625" style="37" customWidth="1"/>
    <col min="6405" max="6405" width="7.453125" style="37" customWidth="1"/>
    <col min="6406" max="6406" width="9.81640625" style="37" customWidth="1"/>
    <col min="6407" max="6407" width="8.81640625" style="37" customWidth="1"/>
    <col min="6408" max="6408" width="14.453125" style="37" bestFit="1" customWidth="1"/>
    <col min="6409" max="6409" width="9.1796875" style="37"/>
    <col min="6410" max="6410" width="9.26953125" style="37" bestFit="1" customWidth="1"/>
    <col min="6411" max="6413" width="9.1796875" style="37"/>
    <col min="6414" max="6414" width="10.81640625" style="37" bestFit="1" customWidth="1"/>
    <col min="6415" max="6655" width="9.1796875" style="37"/>
    <col min="6656" max="6657" width="8.81640625" style="37" customWidth="1"/>
    <col min="6658" max="6658" width="47.26953125" style="37" customWidth="1"/>
    <col min="6659" max="6659" width="31.1796875" style="37" customWidth="1"/>
    <col min="6660" max="6660" width="6.81640625" style="37" customWidth="1"/>
    <col min="6661" max="6661" width="7.453125" style="37" customWidth="1"/>
    <col min="6662" max="6662" width="9.81640625" style="37" customWidth="1"/>
    <col min="6663" max="6663" width="8.81640625" style="37" customWidth="1"/>
    <col min="6664" max="6664" width="14.453125" style="37" bestFit="1" customWidth="1"/>
    <col min="6665" max="6665" width="9.1796875" style="37"/>
    <col min="6666" max="6666" width="9.26953125" style="37" bestFit="1" customWidth="1"/>
    <col min="6667" max="6669" width="9.1796875" style="37"/>
    <col min="6670" max="6670" width="10.81640625" style="37" bestFit="1" customWidth="1"/>
    <col min="6671" max="6911" width="9.1796875" style="37"/>
    <col min="6912" max="6913" width="8.81640625" style="37" customWidth="1"/>
    <col min="6914" max="6914" width="47.26953125" style="37" customWidth="1"/>
    <col min="6915" max="6915" width="31.1796875" style="37" customWidth="1"/>
    <col min="6916" max="6916" width="6.81640625" style="37" customWidth="1"/>
    <col min="6917" max="6917" width="7.453125" style="37" customWidth="1"/>
    <col min="6918" max="6918" width="9.81640625" style="37" customWidth="1"/>
    <col min="6919" max="6919" width="8.81640625" style="37" customWidth="1"/>
    <col min="6920" max="6920" width="14.453125" style="37" bestFit="1" customWidth="1"/>
    <col min="6921" max="6921" width="9.1796875" style="37"/>
    <col min="6922" max="6922" width="9.26953125" style="37" bestFit="1" customWidth="1"/>
    <col min="6923" max="6925" width="9.1796875" style="37"/>
    <col min="6926" max="6926" width="10.81640625" style="37" bestFit="1" customWidth="1"/>
    <col min="6927" max="7167" width="9.1796875" style="37"/>
    <col min="7168" max="7169" width="8.81640625" style="37" customWidth="1"/>
    <col min="7170" max="7170" width="47.26953125" style="37" customWidth="1"/>
    <col min="7171" max="7171" width="31.1796875" style="37" customWidth="1"/>
    <col min="7172" max="7172" width="6.81640625" style="37" customWidth="1"/>
    <col min="7173" max="7173" width="7.453125" style="37" customWidth="1"/>
    <col min="7174" max="7174" width="9.81640625" style="37" customWidth="1"/>
    <col min="7175" max="7175" width="8.81640625" style="37" customWidth="1"/>
    <col min="7176" max="7176" width="14.453125" style="37" bestFit="1" customWidth="1"/>
    <col min="7177" max="7177" width="9.1796875" style="37"/>
    <col min="7178" max="7178" width="9.26953125" style="37" bestFit="1" customWidth="1"/>
    <col min="7179" max="7181" width="9.1796875" style="37"/>
    <col min="7182" max="7182" width="10.81640625" style="37" bestFit="1" customWidth="1"/>
    <col min="7183" max="7423" width="9.1796875" style="37"/>
    <col min="7424" max="7425" width="8.81640625" style="37" customWidth="1"/>
    <col min="7426" max="7426" width="47.26953125" style="37" customWidth="1"/>
    <col min="7427" max="7427" width="31.1796875" style="37" customWidth="1"/>
    <col min="7428" max="7428" width="6.81640625" style="37" customWidth="1"/>
    <col min="7429" max="7429" width="7.453125" style="37" customWidth="1"/>
    <col min="7430" max="7430" width="9.81640625" style="37" customWidth="1"/>
    <col min="7431" max="7431" width="8.81640625" style="37" customWidth="1"/>
    <col min="7432" max="7432" width="14.453125" style="37" bestFit="1" customWidth="1"/>
    <col min="7433" max="7433" width="9.1796875" style="37"/>
    <col min="7434" max="7434" width="9.26953125" style="37" bestFit="1" customWidth="1"/>
    <col min="7435" max="7437" width="9.1796875" style="37"/>
    <col min="7438" max="7438" width="10.81640625" style="37" bestFit="1" customWidth="1"/>
    <col min="7439" max="7679" width="9.1796875" style="37"/>
    <col min="7680" max="7681" width="8.81640625" style="37" customWidth="1"/>
    <col min="7682" max="7682" width="47.26953125" style="37" customWidth="1"/>
    <col min="7683" max="7683" width="31.1796875" style="37" customWidth="1"/>
    <col min="7684" max="7684" width="6.81640625" style="37" customWidth="1"/>
    <col min="7685" max="7685" width="7.453125" style="37" customWidth="1"/>
    <col min="7686" max="7686" width="9.81640625" style="37" customWidth="1"/>
    <col min="7687" max="7687" width="8.81640625" style="37" customWidth="1"/>
    <col min="7688" max="7688" width="14.453125" style="37" bestFit="1" customWidth="1"/>
    <col min="7689" max="7689" width="9.1796875" style="37"/>
    <col min="7690" max="7690" width="9.26953125" style="37" bestFit="1" customWidth="1"/>
    <col min="7691" max="7693" width="9.1796875" style="37"/>
    <col min="7694" max="7694" width="10.81640625" style="37" bestFit="1" customWidth="1"/>
    <col min="7695" max="7935" width="9.1796875" style="37"/>
    <col min="7936" max="7937" width="8.81640625" style="37" customWidth="1"/>
    <col min="7938" max="7938" width="47.26953125" style="37" customWidth="1"/>
    <col min="7939" max="7939" width="31.1796875" style="37" customWidth="1"/>
    <col min="7940" max="7940" width="6.81640625" style="37" customWidth="1"/>
    <col min="7941" max="7941" width="7.453125" style="37" customWidth="1"/>
    <col min="7942" max="7942" width="9.81640625" style="37" customWidth="1"/>
    <col min="7943" max="7943" width="8.81640625" style="37" customWidth="1"/>
    <col min="7944" max="7944" width="14.453125" style="37" bestFit="1" customWidth="1"/>
    <col min="7945" max="7945" width="9.1796875" style="37"/>
    <col min="7946" max="7946" width="9.26953125" style="37" bestFit="1" customWidth="1"/>
    <col min="7947" max="7949" width="9.1796875" style="37"/>
    <col min="7950" max="7950" width="10.81640625" style="37" bestFit="1" customWidth="1"/>
    <col min="7951" max="8191" width="9.1796875" style="37"/>
    <col min="8192" max="8193" width="8.81640625" style="37" customWidth="1"/>
    <col min="8194" max="8194" width="47.26953125" style="37" customWidth="1"/>
    <col min="8195" max="8195" width="31.1796875" style="37" customWidth="1"/>
    <col min="8196" max="8196" width="6.81640625" style="37" customWidth="1"/>
    <col min="8197" max="8197" width="7.453125" style="37" customWidth="1"/>
    <col min="8198" max="8198" width="9.81640625" style="37" customWidth="1"/>
    <col min="8199" max="8199" width="8.81640625" style="37" customWidth="1"/>
    <col min="8200" max="8200" width="14.453125" style="37" bestFit="1" customWidth="1"/>
    <col min="8201" max="8201" width="9.1796875" style="37"/>
    <col min="8202" max="8202" width="9.26953125" style="37" bestFit="1" customWidth="1"/>
    <col min="8203" max="8205" width="9.1796875" style="37"/>
    <col min="8206" max="8206" width="10.81640625" style="37" bestFit="1" customWidth="1"/>
    <col min="8207" max="8447" width="9.1796875" style="37"/>
    <col min="8448" max="8449" width="8.81640625" style="37" customWidth="1"/>
    <col min="8450" max="8450" width="47.26953125" style="37" customWidth="1"/>
    <col min="8451" max="8451" width="31.1796875" style="37" customWidth="1"/>
    <col min="8452" max="8452" width="6.81640625" style="37" customWidth="1"/>
    <col min="8453" max="8453" width="7.453125" style="37" customWidth="1"/>
    <col min="8454" max="8454" width="9.81640625" style="37" customWidth="1"/>
    <col min="8455" max="8455" width="8.81640625" style="37" customWidth="1"/>
    <col min="8456" max="8456" width="14.453125" style="37" bestFit="1" customWidth="1"/>
    <col min="8457" max="8457" width="9.1796875" style="37"/>
    <col min="8458" max="8458" width="9.26953125" style="37" bestFit="1" customWidth="1"/>
    <col min="8459" max="8461" width="9.1796875" style="37"/>
    <col min="8462" max="8462" width="10.81640625" style="37" bestFit="1" customWidth="1"/>
    <col min="8463" max="8703" width="9.1796875" style="37"/>
    <col min="8704" max="8705" width="8.81640625" style="37" customWidth="1"/>
    <col min="8706" max="8706" width="47.26953125" style="37" customWidth="1"/>
    <col min="8707" max="8707" width="31.1796875" style="37" customWidth="1"/>
    <col min="8708" max="8708" width="6.81640625" style="37" customWidth="1"/>
    <col min="8709" max="8709" width="7.453125" style="37" customWidth="1"/>
    <col min="8710" max="8710" width="9.81640625" style="37" customWidth="1"/>
    <col min="8711" max="8711" width="8.81640625" style="37" customWidth="1"/>
    <col min="8712" max="8712" width="14.453125" style="37" bestFit="1" customWidth="1"/>
    <col min="8713" max="8713" width="9.1796875" style="37"/>
    <col min="8714" max="8714" width="9.26953125" style="37" bestFit="1" customWidth="1"/>
    <col min="8715" max="8717" width="9.1796875" style="37"/>
    <col min="8718" max="8718" width="10.81640625" style="37" bestFit="1" customWidth="1"/>
    <col min="8719" max="8959" width="9.1796875" style="37"/>
    <col min="8960" max="8961" width="8.81640625" style="37" customWidth="1"/>
    <col min="8962" max="8962" width="47.26953125" style="37" customWidth="1"/>
    <col min="8963" max="8963" width="31.1796875" style="37" customWidth="1"/>
    <col min="8964" max="8964" width="6.81640625" style="37" customWidth="1"/>
    <col min="8965" max="8965" width="7.453125" style="37" customWidth="1"/>
    <col min="8966" max="8966" width="9.81640625" style="37" customWidth="1"/>
    <col min="8967" max="8967" width="8.81640625" style="37" customWidth="1"/>
    <col min="8968" max="8968" width="14.453125" style="37" bestFit="1" customWidth="1"/>
    <col min="8969" max="8969" width="9.1796875" style="37"/>
    <col min="8970" max="8970" width="9.26953125" style="37" bestFit="1" customWidth="1"/>
    <col min="8971" max="8973" width="9.1796875" style="37"/>
    <col min="8974" max="8974" width="10.81640625" style="37" bestFit="1" customWidth="1"/>
    <col min="8975" max="9215" width="9.1796875" style="37"/>
    <col min="9216" max="9217" width="8.81640625" style="37" customWidth="1"/>
    <col min="9218" max="9218" width="47.26953125" style="37" customWidth="1"/>
    <col min="9219" max="9219" width="31.1796875" style="37" customWidth="1"/>
    <col min="9220" max="9220" width="6.81640625" style="37" customWidth="1"/>
    <col min="9221" max="9221" width="7.453125" style="37" customWidth="1"/>
    <col min="9222" max="9222" width="9.81640625" style="37" customWidth="1"/>
    <col min="9223" max="9223" width="8.81640625" style="37" customWidth="1"/>
    <col min="9224" max="9224" width="14.453125" style="37" bestFit="1" customWidth="1"/>
    <col min="9225" max="9225" width="9.1796875" style="37"/>
    <col min="9226" max="9226" width="9.26953125" style="37" bestFit="1" customWidth="1"/>
    <col min="9227" max="9229" width="9.1796875" style="37"/>
    <col min="9230" max="9230" width="10.81640625" style="37" bestFit="1" customWidth="1"/>
    <col min="9231" max="9471" width="9.1796875" style="37"/>
    <col min="9472" max="9473" width="8.81640625" style="37" customWidth="1"/>
    <col min="9474" max="9474" width="47.26953125" style="37" customWidth="1"/>
    <col min="9475" max="9475" width="31.1796875" style="37" customWidth="1"/>
    <col min="9476" max="9476" width="6.81640625" style="37" customWidth="1"/>
    <col min="9477" max="9477" width="7.453125" style="37" customWidth="1"/>
    <col min="9478" max="9478" width="9.81640625" style="37" customWidth="1"/>
    <col min="9479" max="9479" width="8.81640625" style="37" customWidth="1"/>
    <col min="9480" max="9480" width="14.453125" style="37" bestFit="1" customWidth="1"/>
    <col min="9481" max="9481" width="9.1796875" style="37"/>
    <col min="9482" max="9482" width="9.26953125" style="37" bestFit="1" customWidth="1"/>
    <col min="9483" max="9485" width="9.1796875" style="37"/>
    <col min="9486" max="9486" width="10.81640625" style="37" bestFit="1" customWidth="1"/>
    <col min="9487" max="9727" width="9.1796875" style="37"/>
    <col min="9728" max="9729" width="8.81640625" style="37" customWidth="1"/>
    <col min="9730" max="9730" width="47.26953125" style="37" customWidth="1"/>
    <col min="9731" max="9731" width="31.1796875" style="37" customWidth="1"/>
    <col min="9732" max="9732" width="6.81640625" style="37" customWidth="1"/>
    <col min="9733" max="9733" width="7.453125" style="37" customWidth="1"/>
    <col min="9734" max="9734" width="9.81640625" style="37" customWidth="1"/>
    <col min="9735" max="9735" width="8.81640625" style="37" customWidth="1"/>
    <col min="9736" max="9736" width="14.453125" style="37" bestFit="1" customWidth="1"/>
    <col min="9737" max="9737" width="9.1796875" style="37"/>
    <col min="9738" max="9738" width="9.26953125" style="37" bestFit="1" customWidth="1"/>
    <col min="9739" max="9741" width="9.1796875" style="37"/>
    <col min="9742" max="9742" width="10.81640625" style="37" bestFit="1" customWidth="1"/>
    <col min="9743" max="9983" width="9.1796875" style="37"/>
    <col min="9984" max="9985" width="8.81640625" style="37" customWidth="1"/>
    <col min="9986" max="9986" width="47.26953125" style="37" customWidth="1"/>
    <col min="9987" max="9987" width="31.1796875" style="37" customWidth="1"/>
    <col min="9988" max="9988" width="6.81640625" style="37" customWidth="1"/>
    <col min="9989" max="9989" width="7.453125" style="37" customWidth="1"/>
    <col min="9990" max="9990" width="9.81640625" style="37" customWidth="1"/>
    <col min="9991" max="9991" width="8.81640625" style="37" customWidth="1"/>
    <col min="9992" max="9992" width="14.453125" style="37" bestFit="1" customWidth="1"/>
    <col min="9993" max="9993" width="9.1796875" style="37"/>
    <col min="9994" max="9994" width="9.26953125" style="37" bestFit="1" customWidth="1"/>
    <col min="9995" max="9997" width="9.1796875" style="37"/>
    <col min="9998" max="9998" width="10.81640625" style="37" bestFit="1" customWidth="1"/>
    <col min="9999" max="10239" width="9.1796875" style="37"/>
    <col min="10240" max="10241" width="8.81640625" style="37" customWidth="1"/>
    <col min="10242" max="10242" width="47.26953125" style="37" customWidth="1"/>
    <col min="10243" max="10243" width="31.1796875" style="37" customWidth="1"/>
    <col min="10244" max="10244" width="6.81640625" style="37" customWidth="1"/>
    <col min="10245" max="10245" width="7.453125" style="37" customWidth="1"/>
    <col min="10246" max="10246" width="9.81640625" style="37" customWidth="1"/>
    <col min="10247" max="10247" width="8.81640625" style="37" customWidth="1"/>
    <col min="10248" max="10248" width="14.453125" style="37" bestFit="1" customWidth="1"/>
    <col min="10249" max="10249" width="9.1796875" style="37"/>
    <col min="10250" max="10250" width="9.26953125" style="37" bestFit="1" customWidth="1"/>
    <col min="10251" max="10253" width="9.1796875" style="37"/>
    <col min="10254" max="10254" width="10.81640625" style="37" bestFit="1" customWidth="1"/>
    <col min="10255" max="10495" width="9.1796875" style="37"/>
    <col min="10496" max="10497" width="8.81640625" style="37" customWidth="1"/>
    <col min="10498" max="10498" width="47.26953125" style="37" customWidth="1"/>
    <col min="10499" max="10499" width="31.1796875" style="37" customWidth="1"/>
    <col min="10500" max="10500" width="6.81640625" style="37" customWidth="1"/>
    <col min="10501" max="10501" width="7.453125" style="37" customWidth="1"/>
    <col min="10502" max="10502" width="9.81640625" style="37" customWidth="1"/>
    <col min="10503" max="10503" width="8.81640625" style="37" customWidth="1"/>
    <col min="10504" max="10504" width="14.453125" style="37" bestFit="1" customWidth="1"/>
    <col min="10505" max="10505" width="9.1796875" style="37"/>
    <col min="10506" max="10506" width="9.26953125" style="37" bestFit="1" customWidth="1"/>
    <col min="10507" max="10509" width="9.1796875" style="37"/>
    <col min="10510" max="10510" width="10.81640625" style="37" bestFit="1" customWidth="1"/>
    <col min="10511" max="10751" width="9.1796875" style="37"/>
    <col min="10752" max="10753" width="8.81640625" style="37" customWidth="1"/>
    <col min="10754" max="10754" width="47.26953125" style="37" customWidth="1"/>
    <col min="10755" max="10755" width="31.1796875" style="37" customWidth="1"/>
    <col min="10756" max="10756" width="6.81640625" style="37" customWidth="1"/>
    <col min="10757" max="10757" width="7.453125" style="37" customWidth="1"/>
    <col min="10758" max="10758" width="9.81640625" style="37" customWidth="1"/>
    <col min="10759" max="10759" width="8.81640625" style="37" customWidth="1"/>
    <col min="10760" max="10760" width="14.453125" style="37" bestFit="1" customWidth="1"/>
    <col min="10761" max="10761" width="9.1796875" style="37"/>
    <col min="10762" max="10762" width="9.26953125" style="37" bestFit="1" customWidth="1"/>
    <col min="10763" max="10765" width="9.1796875" style="37"/>
    <col min="10766" max="10766" width="10.81640625" style="37" bestFit="1" customWidth="1"/>
    <col min="10767" max="11007" width="9.1796875" style="37"/>
    <col min="11008" max="11009" width="8.81640625" style="37" customWidth="1"/>
    <col min="11010" max="11010" width="47.26953125" style="37" customWidth="1"/>
    <col min="11011" max="11011" width="31.1796875" style="37" customWidth="1"/>
    <col min="11012" max="11012" width="6.81640625" style="37" customWidth="1"/>
    <col min="11013" max="11013" width="7.453125" style="37" customWidth="1"/>
    <col min="11014" max="11014" width="9.81640625" style="37" customWidth="1"/>
    <col min="11015" max="11015" width="8.81640625" style="37" customWidth="1"/>
    <col min="11016" max="11016" width="14.453125" style="37" bestFit="1" customWidth="1"/>
    <col min="11017" max="11017" width="9.1796875" style="37"/>
    <col min="11018" max="11018" width="9.26953125" style="37" bestFit="1" customWidth="1"/>
    <col min="11019" max="11021" width="9.1796875" style="37"/>
    <col min="11022" max="11022" width="10.81640625" style="37" bestFit="1" customWidth="1"/>
    <col min="11023" max="11263" width="9.1796875" style="37"/>
    <col min="11264" max="11265" width="8.81640625" style="37" customWidth="1"/>
    <col min="11266" max="11266" width="47.26953125" style="37" customWidth="1"/>
    <col min="11267" max="11267" width="31.1796875" style="37" customWidth="1"/>
    <col min="11268" max="11268" width="6.81640625" style="37" customWidth="1"/>
    <col min="11269" max="11269" width="7.453125" style="37" customWidth="1"/>
    <col min="11270" max="11270" width="9.81640625" style="37" customWidth="1"/>
    <col min="11271" max="11271" width="8.81640625" style="37" customWidth="1"/>
    <col min="11272" max="11272" width="14.453125" style="37" bestFit="1" customWidth="1"/>
    <col min="11273" max="11273" width="9.1796875" style="37"/>
    <col min="11274" max="11274" width="9.26953125" style="37" bestFit="1" customWidth="1"/>
    <col min="11275" max="11277" width="9.1796875" style="37"/>
    <col min="11278" max="11278" width="10.81640625" style="37" bestFit="1" customWidth="1"/>
    <col min="11279" max="11519" width="9.1796875" style="37"/>
    <col min="11520" max="11521" width="8.81640625" style="37" customWidth="1"/>
    <col min="11522" max="11522" width="47.26953125" style="37" customWidth="1"/>
    <col min="11523" max="11523" width="31.1796875" style="37" customWidth="1"/>
    <col min="11524" max="11524" width="6.81640625" style="37" customWidth="1"/>
    <col min="11525" max="11525" width="7.453125" style="37" customWidth="1"/>
    <col min="11526" max="11526" width="9.81640625" style="37" customWidth="1"/>
    <col min="11527" max="11527" width="8.81640625" style="37" customWidth="1"/>
    <col min="11528" max="11528" width="14.453125" style="37" bestFit="1" customWidth="1"/>
    <col min="11529" max="11529" width="9.1796875" style="37"/>
    <col min="11530" max="11530" width="9.26953125" style="37" bestFit="1" customWidth="1"/>
    <col min="11531" max="11533" width="9.1796875" style="37"/>
    <col min="11534" max="11534" width="10.81640625" style="37" bestFit="1" customWidth="1"/>
    <col min="11535" max="11775" width="9.1796875" style="37"/>
    <col min="11776" max="11777" width="8.81640625" style="37" customWidth="1"/>
    <col min="11778" max="11778" width="47.26953125" style="37" customWidth="1"/>
    <col min="11779" max="11779" width="31.1796875" style="37" customWidth="1"/>
    <col min="11780" max="11780" width="6.81640625" style="37" customWidth="1"/>
    <col min="11781" max="11781" width="7.453125" style="37" customWidth="1"/>
    <col min="11782" max="11782" width="9.81640625" style="37" customWidth="1"/>
    <col min="11783" max="11783" width="8.81640625" style="37" customWidth="1"/>
    <col min="11784" max="11784" width="14.453125" style="37" bestFit="1" customWidth="1"/>
    <col min="11785" max="11785" width="9.1796875" style="37"/>
    <col min="11786" max="11786" width="9.26953125" style="37" bestFit="1" customWidth="1"/>
    <col min="11787" max="11789" width="9.1796875" style="37"/>
    <col min="11790" max="11790" width="10.81640625" style="37" bestFit="1" customWidth="1"/>
    <col min="11791" max="12031" width="9.1796875" style="37"/>
    <col min="12032" max="12033" width="8.81640625" style="37" customWidth="1"/>
    <col min="12034" max="12034" width="47.26953125" style="37" customWidth="1"/>
    <col min="12035" max="12035" width="31.1796875" style="37" customWidth="1"/>
    <col min="12036" max="12036" width="6.81640625" style="37" customWidth="1"/>
    <col min="12037" max="12037" width="7.453125" style="37" customWidth="1"/>
    <col min="12038" max="12038" width="9.81640625" style="37" customWidth="1"/>
    <col min="12039" max="12039" width="8.81640625" style="37" customWidth="1"/>
    <col min="12040" max="12040" width="14.453125" style="37" bestFit="1" customWidth="1"/>
    <col min="12041" max="12041" width="9.1796875" style="37"/>
    <col min="12042" max="12042" width="9.26953125" style="37" bestFit="1" customWidth="1"/>
    <col min="12043" max="12045" width="9.1796875" style="37"/>
    <col min="12046" max="12046" width="10.81640625" style="37" bestFit="1" customWidth="1"/>
    <col min="12047" max="12287" width="9.1796875" style="37"/>
    <col min="12288" max="12289" width="8.81640625" style="37" customWidth="1"/>
    <col min="12290" max="12290" width="47.26953125" style="37" customWidth="1"/>
    <col min="12291" max="12291" width="31.1796875" style="37" customWidth="1"/>
    <col min="12292" max="12292" width="6.81640625" style="37" customWidth="1"/>
    <col min="12293" max="12293" width="7.453125" style="37" customWidth="1"/>
    <col min="12294" max="12294" width="9.81640625" style="37" customWidth="1"/>
    <col min="12295" max="12295" width="8.81640625" style="37" customWidth="1"/>
    <col min="12296" max="12296" width="14.453125" style="37" bestFit="1" customWidth="1"/>
    <col min="12297" max="12297" width="9.1796875" style="37"/>
    <col min="12298" max="12298" width="9.26953125" style="37" bestFit="1" customWidth="1"/>
    <col min="12299" max="12301" width="9.1796875" style="37"/>
    <col min="12302" max="12302" width="10.81640625" style="37" bestFit="1" customWidth="1"/>
    <col min="12303" max="12543" width="9.1796875" style="37"/>
    <col min="12544" max="12545" width="8.81640625" style="37" customWidth="1"/>
    <col min="12546" max="12546" width="47.26953125" style="37" customWidth="1"/>
    <col min="12547" max="12547" width="31.1796875" style="37" customWidth="1"/>
    <col min="12548" max="12548" width="6.81640625" style="37" customWidth="1"/>
    <col min="12549" max="12549" width="7.453125" style="37" customWidth="1"/>
    <col min="12550" max="12550" width="9.81640625" style="37" customWidth="1"/>
    <col min="12551" max="12551" width="8.81640625" style="37" customWidth="1"/>
    <col min="12552" max="12552" width="14.453125" style="37" bestFit="1" customWidth="1"/>
    <col min="12553" max="12553" width="9.1796875" style="37"/>
    <col min="12554" max="12554" width="9.26953125" style="37" bestFit="1" customWidth="1"/>
    <col min="12555" max="12557" width="9.1796875" style="37"/>
    <col min="12558" max="12558" width="10.81640625" style="37" bestFit="1" customWidth="1"/>
    <col min="12559" max="12799" width="9.1796875" style="37"/>
    <col min="12800" max="12801" width="8.81640625" style="37" customWidth="1"/>
    <col min="12802" max="12802" width="47.26953125" style="37" customWidth="1"/>
    <col min="12803" max="12803" width="31.1796875" style="37" customWidth="1"/>
    <col min="12804" max="12804" width="6.81640625" style="37" customWidth="1"/>
    <col min="12805" max="12805" width="7.453125" style="37" customWidth="1"/>
    <col min="12806" max="12806" width="9.81640625" style="37" customWidth="1"/>
    <col min="12807" max="12807" width="8.81640625" style="37" customWidth="1"/>
    <col min="12808" max="12808" width="14.453125" style="37" bestFit="1" customWidth="1"/>
    <col min="12809" max="12809" width="9.1796875" style="37"/>
    <col min="12810" max="12810" width="9.26953125" style="37" bestFit="1" customWidth="1"/>
    <col min="12811" max="12813" width="9.1796875" style="37"/>
    <col min="12814" max="12814" width="10.81640625" style="37" bestFit="1" customWidth="1"/>
    <col min="12815" max="13055" width="9.1796875" style="37"/>
    <col min="13056" max="13057" width="8.81640625" style="37" customWidth="1"/>
    <col min="13058" max="13058" width="47.26953125" style="37" customWidth="1"/>
    <col min="13059" max="13059" width="31.1796875" style="37" customWidth="1"/>
    <col min="13060" max="13060" width="6.81640625" style="37" customWidth="1"/>
    <col min="13061" max="13061" width="7.453125" style="37" customWidth="1"/>
    <col min="13062" max="13062" width="9.81640625" style="37" customWidth="1"/>
    <col min="13063" max="13063" width="8.81640625" style="37" customWidth="1"/>
    <col min="13064" max="13064" width="14.453125" style="37" bestFit="1" customWidth="1"/>
    <col min="13065" max="13065" width="9.1796875" style="37"/>
    <col min="13066" max="13066" width="9.26953125" style="37" bestFit="1" customWidth="1"/>
    <col min="13067" max="13069" width="9.1796875" style="37"/>
    <col min="13070" max="13070" width="10.81640625" style="37" bestFit="1" customWidth="1"/>
    <col min="13071" max="13311" width="9.1796875" style="37"/>
    <col min="13312" max="13313" width="8.81640625" style="37" customWidth="1"/>
    <col min="13314" max="13314" width="47.26953125" style="37" customWidth="1"/>
    <col min="13315" max="13315" width="31.1796875" style="37" customWidth="1"/>
    <col min="13316" max="13316" width="6.81640625" style="37" customWidth="1"/>
    <col min="13317" max="13317" width="7.453125" style="37" customWidth="1"/>
    <col min="13318" max="13318" width="9.81640625" style="37" customWidth="1"/>
    <col min="13319" max="13319" width="8.81640625" style="37" customWidth="1"/>
    <col min="13320" max="13320" width="14.453125" style="37" bestFit="1" customWidth="1"/>
    <col min="13321" max="13321" width="9.1796875" style="37"/>
    <col min="13322" max="13322" width="9.26953125" style="37" bestFit="1" customWidth="1"/>
    <col min="13323" max="13325" width="9.1796875" style="37"/>
    <col min="13326" max="13326" width="10.81640625" style="37" bestFit="1" customWidth="1"/>
    <col min="13327" max="13567" width="9.1796875" style="37"/>
    <col min="13568" max="13569" width="8.81640625" style="37" customWidth="1"/>
    <col min="13570" max="13570" width="47.26953125" style="37" customWidth="1"/>
    <col min="13571" max="13571" width="31.1796875" style="37" customWidth="1"/>
    <col min="13572" max="13572" width="6.81640625" style="37" customWidth="1"/>
    <col min="13573" max="13573" width="7.453125" style="37" customWidth="1"/>
    <col min="13574" max="13574" width="9.81640625" style="37" customWidth="1"/>
    <col min="13575" max="13575" width="8.81640625" style="37" customWidth="1"/>
    <col min="13576" max="13576" width="14.453125" style="37" bestFit="1" customWidth="1"/>
    <col min="13577" max="13577" width="9.1796875" style="37"/>
    <col min="13578" max="13578" width="9.26953125" style="37" bestFit="1" customWidth="1"/>
    <col min="13579" max="13581" width="9.1796875" style="37"/>
    <col min="13582" max="13582" width="10.81640625" style="37" bestFit="1" customWidth="1"/>
    <col min="13583" max="13823" width="9.1796875" style="37"/>
    <col min="13824" max="13825" width="8.81640625" style="37" customWidth="1"/>
    <col min="13826" max="13826" width="47.26953125" style="37" customWidth="1"/>
    <col min="13827" max="13827" width="31.1796875" style="37" customWidth="1"/>
    <col min="13828" max="13828" width="6.81640625" style="37" customWidth="1"/>
    <col min="13829" max="13829" width="7.453125" style="37" customWidth="1"/>
    <col min="13830" max="13830" width="9.81640625" style="37" customWidth="1"/>
    <col min="13831" max="13831" width="8.81640625" style="37" customWidth="1"/>
    <col min="13832" max="13832" width="14.453125" style="37" bestFit="1" customWidth="1"/>
    <col min="13833" max="13833" width="9.1796875" style="37"/>
    <col min="13834" max="13834" width="9.26953125" style="37" bestFit="1" customWidth="1"/>
    <col min="13835" max="13837" width="9.1796875" style="37"/>
    <col min="13838" max="13838" width="10.81640625" style="37" bestFit="1" customWidth="1"/>
    <col min="13839" max="14079" width="9.1796875" style="37"/>
    <col min="14080" max="14081" width="8.81640625" style="37" customWidth="1"/>
    <col min="14082" max="14082" width="47.26953125" style="37" customWidth="1"/>
    <col min="14083" max="14083" width="31.1796875" style="37" customWidth="1"/>
    <col min="14084" max="14084" width="6.81640625" style="37" customWidth="1"/>
    <col min="14085" max="14085" width="7.453125" style="37" customWidth="1"/>
    <col min="14086" max="14086" width="9.81640625" style="37" customWidth="1"/>
    <col min="14087" max="14087" width="8.81640625" style="37" customWidth="1"/>
    <col min="14088" max="14088" width="14.453125" style="37" bestFit="1" customWidth="1"/>
    <col min="14089" max="14089" width="9.1796875" style="37"/>
    <col min="14090" max="14090" width="9.26953125" style="37" bestFit="1" customWidth="1"/>
    <col min="14091" max="14093" width="9.1796875" style="37"/>
    <col min="14094" max="14094" width="10.81640625" style="37" bestFit="1" customWidth="1"/>
    <col min="14095" max="14335" width="9.1796875" style="37"/>
    <col min="14336" max="14337" width="8.81640625" style="37" customWidth="1"/>
    <col min="14338" max="14338" width="47.26953125" style="37" customWidth="1"/>
    <col min="14339" max="14339" width="31.1796875" style="37" customWidth="1"/>
    <col min="14340" max="14340" width="6.81640625" style="37" customWidth="1"/>
    <col min="14341" max="14341" width="7.453125" style="37" customWidth="1"/>
    <col min="14342" max="14342" width="9.81640625" style="37" customWidth="1"/>
    <col min="14343" max="14343" width="8.81640625" style="37" customWidth="1"/>
    <col min="14344" max="14344" width="14.453125" style="37" bestFit="1" customWidth="1"/>
    <col min="14345" max="14345" width="9.1796875" style="37"/>
    <col min="14346" max="14346" width="9.26953125" style="37" bestFit="1" customWidth="1"/>
    <col min="14347" max="14349" width="9.1796875" style="37"/>
    <col min="14350" max="14350" width="10.81640625" style="37" bestFit="1" customWidth="1"/>
    <col min="14351" max="14591" width="9.1796875" style="37"/>
    <col min="14592" max="14593" width="8.81640625" style="37" customWidth="1"/>
    <col min="14594" max="14594" width="47.26953125" style="37" customWidth="1"/>
    <col min="14595" max="14595" width="31.1796875" style="37" customWidth="1"/>
    <col min="14596" max="14596" width="6.81640625" style="37" customWidth="1"/>
    <col min="14597" max="14597" width="7.453125" style="37" customWidth="1"/>
    <col min="14598" max="14598" width="9.81640625" style="37" customWidth="1"/>
    <col min="14599" max="14599" width="8.81640625" style="37" customWidth="1"/>
    <col min="14600" max="14600" width="14.453125" style="37" bestFit="1" customWidth="1"/>
    <col min="14601" max="14601" width="9.1796875" style="37"/>
    <col min="14602" max="14602" width="9.26953125" style="37" bestFit="1" customWidth="1"/>
    <col min="14603" max="14605" width="9.1796875" style="37"/>
    <col min="14606" max="14606" width="10.81640625" style="37" bestFit="1" customWidth="1"/>
    <col min="14607" max="14847" width="9.1796875" style="37"/>
    <col min="14848" max="14849" width="8.81640625" style="37" customWidth="1"/>
    <col min="14850" max="14850" width="47.26953125" style="37" customWidth="1"/>
    <col min="14851" max="14851" width="31.1796875" style="37" customWidth="1"/>
    <col min="14852" max="14852" width="6.81640625" style="37" customWidth="1"/>
    <col min="14853" max="14853" width="7.453125" style="37" customWidth="1"/>
    <col min="14854" max="14854" width="9.81640625" style="37" customWidth="1"/>
    <col min="14855" max="14855" width="8.81640625" style="37" customWidth="1"/>
    <col min="14856" max="14856" width="14.453125" style="37" bestFit="1" customWidth="1"/>
    <col min="14857" max="14857" width="9.1796875" style="37"/>
    <col min="14858" max="14858" width="9.26953125" style="37" bestFit="1" customWidth="1"/>
    <col min="14859" max="14861" width="9.1796875" style="37"/>
    <col min="14862" max="14862" width="10.81640625" style="37" bestFit="1" customWidth="1"/>
    <col min="14863" max="15103" width="9.1796875" style="37"/>
    <col min="15104" max="15105" width="8.81640625" style="37" customWidth="1"/>
    <col min="15106" max="15106" width="47.26953125" style="37" customWidth="1"/>
    <col min="15107" max="15107" width="31.1796875" style="37" customWidth="1"/>
    <col min="15108" max="15108" width="6.81640625" style="37" customWidth="1"/>
    <col min="15109" max="15109" width="7.453125" style="37" customWidth="1"/>
    <col min="15110" max="15110" width="9.81640625" style="37" customWidth="1"/>
    <col min="15111" max="15111" width="8.81640625" style="37" customWidth="1"/>
    <col min="15112" max="15112" width="14.453125" style="37" bestFit="1" customWidth="1"/>
    <col min="15113" max="15113" width="9.1796875" style="37"/>
    <col min="15114" max="15114" width="9.26953125" style="37" bestFit="1" customWidth="1"/>
    <col min="15115" max="15117" width="9.1796875" style="37"/>
    <col min="15118" max="15118" width="10.81640625" style="37" bestFit="1" customWidth="1"/>
    <col min="15119" max="15359" width="9.1796875" style="37"/>
    <col min="15360" max="15361" width="8.81640625" style="37" customWidth="1"/>
    <col min="15362" max="15362" width="47.26953125" style="37" customWidth="1"/>
    <col min="15363" max="15363" width="31.1796875" style="37" customWidth="1"/>
    <col min="15364" max="15364" width="6.81640625" style="37" customWidth="1"/>
    <col min="15365" max="15365" width="7.453125" style="37" customWidth="1"/>
    <col min="15366" max="15366" width="9.81640625" style="37" customWidth="1"/>
    <col min="15367" max="15367" width="8.81640625" style="37" customWidth="1"/>
    <col min="15368" max="15368" width="14.453125" style="37" bestFit="1" customWidth="1"/>
    <col min="15369" max="15369" width="9.1796875" style="37"/>
    <col min="15370" max="15370" width="9.26953125" style="37" bestFit="1" customWidth="1"/>
    <col min="15371" max="15373" width="9.1796875" style="37"/>
    <col min="15374" max="15374" width="10.81640625" style="37" bestFit="1" customWidth="1"/>
    <col min="15375" max="15615" width="9.1796875" style="37"/>
    <col min="15616" max="15617" width="8.81640625" style="37" customWidth="1"/>
    <col min="15618" max="15618" width="47.26953125" style="37" customWidth="1"/>
    <col min="15619" max="15619" width="31.1796875" style="37" customWidth="1"/>
    <col min="15620" max="15620" width="6.81640625" style="37" customWidth="1"/>
    <col min="15621" max="15621" width="7.453125" style="37" customWidth="1"/>
    <col min="15622" max="15622" width="9.81640625" style="37" customWidth="1"/>
    <col min="15623" max="15623" width="8.81640625" style="37" customWidth="1"/>
    <col min="15624" max="15624" width="14.453125" style="37" bestFit="1" customWidth="1"/>
    <col min="15625" max="15625" width="9.1796875" style="37"/>
    <col min="15626" max="15626" width="9.26953125" style="37" bestFit="1" customWidth="1"/>
    <col min="15627" max="15629" width="9.1796875" style="37"/>
    <col min="15630" max="15630" width="10.81640625" style="37" bestFit="1" customWidth="1"/>
    <col min="15631" max="15871" width="9.1796875" style="37"/>
    <col min="15872" max="15873" width="8.81640625" style="37" customWidth="1"/>
    <col min="15874" max="15874" width="47.26953125" style="37" customWidth="1"/>
    <col min="15875" max="15875" width="31.1796875" style="37" customWidth="1"/>
    <col min="15876" max="15876" width="6.81640625" style="37" customWidth="1"/>
    <col min="15877" max="15877" width="7.453125" style="37" customWidth="1"/>
    <col min="15878" max="15878" width="9.81640625" style="37" customWidth="1"/>
    <col min="15879" max="15879" width="8.81640625" style="37" customWidth="1"/>
    <col min="15880" max="15880" width="14.453125" style="37" bestFit="1" customWidth="1"/>
    <col min="15881" max="15881" width="9.1796875" style="37"/>
    <col min="15882" max="15882" width="9.26953125" style="37" bestFit="1" customWidth="1"/>
    <col min="15883" max="15885" width="9.1796875" style="37"/>
    <col min="15886" max="15886" width="10.81640625" style="37" bestFit="1" customWidth="1"/>
    <col min="15887" max="16127" width="9.1796875" style="37"/>
    <col min="16128" max="16129" width="8.81640625" style="37" customWidth="1"/>
    <col min="16130" max="16130" width="47.26953125" style="37" customWidth="1"/>
    <col min="16131" max="16131" width="31.1796875" style="37" customWidth="1"/>
    <col min="16132" max="16132" width="6.81640625" style="37" customWidth="1"/>
    <col min="16133" max="16133" width="7.453125" style="37" customWidth="1"/>
    <col min="16134" max="16134" width="9.81640625" style="37" customWidth="1"/>
    <col min="16135" max="16135" width="8.81640625" style="37" customWidth="1"/>
    <col min="16136" max="16136" width="14.453125" style="37" bestFit="1" customWidth="1"/>
    <col min="16137" max="16137" width="9.1796875" style="37"/>
    <col min="16138" max="16138" width="9.26953125" style="37" bestFit="1" customWidth="1"/>
    <col min="16139" max="16141" width="9.1796875" style="37"/>
    <col min="16142" max="16142" width="10.81640625" style="37" bestFit="1" customWidth="1"/>
    <col min="16143" max="16382" width="9.1796875" style="37"/>
    <col min="16383" max="16384" width="9.1796875" style="37" customWidth="1"/>
  </cols>
  <sheetData>
    <row r="2" spans="2:13" ht="16" customHeight="1" x14ac:dyDescent="0.25">
      <c r="B2" s="355" t="s">
        <v>40</v>
      </c>
      <c r="C2" s="353" t="s">
        <v>108</v>
      </c>
      <c r="D2" s="351" t="s">
        <v>328</v>
      </c>
      <c r="E2" s="361" t="s">
        <v>66</v>
      </c>
      <c r="F2" s="359" t="s">
        <v>26</v>
      </c>
      <c r="G2" s="359" t="s">
        <v>53</v>
      </c>
      <c r="H2" s="390" t="s">
        <v>4</v>
      </c>
      <c r="I2" s="390" t="s">
        <v>49</v>
      </c>
      <c r="J2" s="390" t="s">
        <v>38</v>
      </c>
      <c r="K2" s="43"/>
    </row>
    <row r="3" spans="2:13" ht="16" customHeight="1" x14ac:dyDescent="0.25">
      <c r="B3" s="356"/>
      <c r="C3" s="354"/>
      <c r="D3" s="352"/>
      <c r="E3" s="362"/>
      <c r="F3" s="360"/>
      <c r="G3" s="360"/>
      <c r="H3" s="391"/>
      <c r="I3" s="391"/>
      <c r="J3" s="391"/>
      <c r="K3" s="43"/>
    </row>
    <row r="4" spans="2:13" s="224" customFormat="1" ht="30" customHeight="1" x14ac:dyDescent="0.25">
      <c r="B4" s="219" t="s">
        <v>44</v>
      </c>
      <c r="C4" s="220"/>
      <c r="D4" s="220"/>
      <c r="E4" s="220"/>
      <c r="F4" s="220"/>
      <c r="G4" s="220"/>
      <c r="H4" s="220"/>
      <c r="I4" s="221"/>
      <c r="J4" s="222"/>
      <c r="K4" s="223"/>
    </row>
    <row r="5" spans="2:13" ht="16" customHeight="1" x14ac:dyDescent="0.25">
      <c r="B5" s="169" t="s">
        <v>71</v>
      </c>
      <c r="C5" s="158"/>
      <c r="D5" s="158"/>
      <c r="E5" s="158"/>
      <c r="F5" s="158"/>
      <c r="G5" s="158"/>
      <c r="H5" s="158"/>
      <c r="I5" s="159"/>
      <c r="J5" s="110"/>
      <c r="K5" s="43"/>
      <c r="L5" s="47"/>
      <c r="M5" s="47"/>
    </row>
    <row r="6" spans="2:13" ht="16" customHeight="1" x14ac:dyDescent="0.25">
      <c r="B6" s="163" t="s">
        <v>86</v>
      </c>
      <c r="C6" s="164"/>
      <c r="D6" s="164"/>
      <c r="E6" s="164"/>
      <c r="F6" s="164"/>
      <c r="G6" s="164"/>
      <c r="H6" s="164"/>
      <c r="I6" s="165"/>
      <c r="J6" s="110"/>
      <c r="K6" s="43"/>
      <c r="L6" s="47"/>
      <c r="M6" s="47"/>
    </row>
    <row r="7" spans="2:13" s="75" customFormat="1" ht="16" customHeight="1" x14ac:dyDescent="0.25">
      <c r="B7" s="187" t="s">
        <v>88</v>
      </c>
      <c r="C7" s="188"/>
      <c r="D7" s="188"/>
      <c r="E7" s="188"/>
      <c r="F7" s="188"/>
      <c r="G7" s="188"/>
      <c r="H7" s="188"/>
      <c r="I7" s="189"/>
      <c r="J7" s="192">
        <v>0</v>
      </c>
      <c r="K7" s="76"/>
      <c r="M7" s="79"/>
    </row>
    <row r="8" spans="2:13" s="75" customFormat="1" ht="16" customHeight="1" x14ac:dyDescent="0.25">
      <c r="B8" s="187" t="s">
        <v>89</v>
      </c>
      <c r="C8" s="188"/>
      <c r="D8" s="188"/>
      <c r="E8" s="188"/>
      <c r="F8" s="188"/>
      <c r="G8" s="188"/>
      <c r="H8" s="188"/>
      <c r="I8" s="189"/>
      <c r="J8" s="192">
        <v>0</v>
      </c>
      <c r="K8" s="76"/>
      <c r="M8" s="79"/>
    </row>
    <row r="9" spans="2:13" ht="16" customHeight="1" x14ac:dyDescent="0.25">
      <c r="B9" s="163" t="s">
        <v>349</v>
      </c>
      <c r="C9" s="164"/>
      <c r="D9" s="164"/>
      <c r="E9" s="164"/>
      <c r="F9" s="164"/>
      <c r="G9" s="164"/>
      <c r="H9" s="164"/>
      <c r="I9" s="165"/>
      <c r="J9" s="110"/>
      <c r="K9" s="43"/>
      <c r="L9" s="47"/>
      <c r="M9" s="47"/>
    </row>
    <row r="10" spans="2:13" s="75" customFormat="1" ht="16" customHeight="1" x14ac:dyDescent="0.25">
      <c r="B10" s="187" t="s">
        <v>90</v>
      </c>
      <c r="C10" s="188"/>
      <c r="D10" s="188"/>
      <c r="E10" s="188"/>
      <c r="F10" s="188"/>
      <c r="G10" s="188"/>
      <c r="H10" s="188"/>
      <c r="I10" s="189"/>
      <c r="J10" s="192">
        <v>0</v>
      </c>
      <c r="K10" s="76"/>
      <c r="M10" s="79"/>
    </row>
    <row r="11" spans="2:13" s="75" customFormat="1" ht="16" customHeight="1" x14ac:dyDescent="0.25">
      <c r="B11" s="187" t="s">
        <v>91</v>
      </c>
      <c r="C11" s="188"/>
      <c r="D11" s="188"/>
      <c r="E11" s="188"/>
      <c r="F11" s="188"/>
      <c r="G11" s="188"/>
      <c r="H11" s="188"/>
      <c r="I11" s="189"/>
      <c r="J11" s="192">
        <v>0</v>
      </c>
      <c r="K11" s="76"/>
      <c r="M11" s="79"/>
    </row>
    <row r="12" spans="2:13" ht="16" customHeight="1" x14ac:dyDescent="0.25">
      <c r="B12" s="169" t="s">
        <v>72</v>
      </c>
      <c r="C12" s="158"/>
      <c r="D12" s="158"/>
      <c r="E12" s="158"/>
      <c r="F12" s="158"/>
      <c r="G12" s="158"/>
      <c r="H12" s="158"/>
      <c r="I12" s="159"/>
      <c r="J12" s="110"/>
      <c r="K12" s="43"/>
      <c r="M12" s="47"/>
    </row>
    <row r="13" spans="2:13" ht="16" customHeight="1" x14ac:dyDescent="0.25">
      <c r="B13" s="163" t="s">
        <v>350</v>
      </c>
      <c r="C13" s="164"/>
      <c r="D13" s="164"/>
      <c r="E13" s="164"/>
      <c r="F13" s="164"/>
      <c r="G13" s="164"/>
      <c r="H13" s="164"/>
      <c r="I13" s="165"/>
      <c r="J13" s="101"/>
      <c r="K13" s="43"/>
    </row>
    <row r="14" spans="2:13" s="75" customFormat="1" ht="16" customHeight="1" x14ac:dyDescent="0.25">
      <c r="B14" s="187" t="s">
        <v>261</v>
      </c>
      <c r="C14" s="188"/>
      <c r="D14" s="188"/>
      <c r="E14" s="188"/>
      <c r="F14" s="188"/>
      <c r="G14" s="188"/>
      <c r="H14" s="188"/>
      <c r="I14" s="189"/>
      <c r="J14" s="192">
        <v>0</v>
      </c>
      <c r="K14" s="76"/>
    </row>
    <row r="15" spans="2:13" s="75" customFormat="1" ht="16" customHeight="1" x14ac:dyDescent="0.25">
      <c r="B15" s="187" t="s">
        <v>263</v>
      </c>
      <c r="C15" s="188"/>
      <c r="D15" s="188"/>
      <c r="E15" s="188"/>
      <c r="F15" s="188"/>
      <c r="G15" s="188"/>
      <c r="H15" s="188"/>
      <c r="I15" s="189"/>
      <c r="J15" s="192">
        <f>SUM(J16:J16)</f>
        <v>0</v>
      </c>
      <c r="K15" s="76"/>
    </row>
    <row r="16" spans="2:13" ht="16" customHeight="1" x14ac:dyDescent="0.25">
      <c r="B16" s="163" t="s">
        <v>81</v>
      </c>
      <c r="C16" s="164"/>
      <c r="D16" s="164"/>
      <c r="E16" s="164"/>
      <c r="F16" s="164"/>
      <c r="G16" s="164"/>
      <c r="H16" s="164"/>
      <c r="I16" s="165"/>
      <c r="J16" s="101"/>
      <c r="K16" s="43"/>
    </row>
    <row r="17" spans="2:23" s="75" customFormat="1" ht="16" customHeight="1" x14ac:dyDescent="0.25">
      <c r="B17" s="187" t="s">
        <v>262</v>
      </c>
      <c r="C17" s="188"/>
      <c r="D17" s="188"/>
      <c r="E17" s="188"/>
      <c r="F17" s="188"/>
      <c r="G17" s="188"/>
      <c r="H17" s="188"/>
      <c r="I17" s="189"/>
      <c r="J17" s="192">
        <v>0</v>
      </c>
      <c r="K17" s="76"/>
    </row>
    <row r="18" spans="2:23" s="75" customFormat="1" ht="16" customHeight="1" x14ac:dyDescent="0.25">
      <c r="B18" s="187" t="s">
        <v>264</v>
      </c>
      <c r="C18" s="188"/>
      <c r="D18" s="188"/>
      <c r="E18" s="188"/>
      <c r="F18" s="188"/>
      <c r="G18" s="188"/>
      <c r="H18" s="188"/>
      <c r="I18" s="189"/>
      <c r="J18" s="192">
        <v>0</v>
      </c>
      <c r="K18" s="76"/>
    </row>
    <row r="19" spans="2:23" ht="16" customHeight="1" x14ac:dyDescent="0.25">
      <c r="B19" s="69" t="s">
        <v>63</v>
      </c>
      <c r="C19" s="70"/>
      <c r="D19" s="70"/>
      <c r="E19" s="70"/>
      <c r="F19" s="70"/>
      <c r="G19" s="70"/>
      <c r="H19" s="70"/>
      <c r="I19" s="71"/>
      <c r="J19" s="101">
        <f>SUM(J7,J10,J14,J17)*(1+[1]Uhikhinnad!$E$170)</f>
        <v>0</v>
      </c>
      <c r="K19" s="43"/>
    </row>
    <row r="20" spans="2:23" ht="16" customHeight="1" x14ac:dyDescent="0.25">
      <c r="B20" s="69" t="s">
        <v>64</v>
      </c>
      <c r="C20" s="70"/>
      <c r="D20" s="70"/>
      <c r="E20" s="70"/>
      <c r="F20" s="70"/>
      <c r="G20" s="70"/>
      <c r="H20" s="70"/>
      <c r="I20" s="71"/>
      <c r="J20" s="101">
        <f>SUM(J8,J11,J15,J18)*(1+[1]Uhikhinnad!$E$170)</f>
        <v>0</v>
      </c>
      <c r="K20" s="43"/>
    </row>
    <row r="21" spans="2:23" s="224" customFormat="1" ht="30" customHeight="1" x14ac:dyDescent="0.25">
      <c r="B21" s="225" t="s">
        <v>48</v>
      </c>
      <c r="C21" s="226"/>
      <c r="D21" s="226"/>
      <c r="E21" s="226"/>
      <c r="F21" s="226"/>
      <c r="G21" s="226"/>
      <c r="H21" s="226"/>
      <c r="I21" s="227"/>
      <c r="J21" s="228">
        <f>SUM(J19:J20)</f>
        <v>0</v>
      </c>
      <c r="K21" s="223"/>
    </row>
    <row r="22" spans="2:23" ht="16" customHeight="1" x14ac:dyDescent="0.25">
      <c r="B22" s="206"/>
      <c r="C22" s="207"/>
      <c r="D22" s="207"/>
      <c r="E22" s="207"/>
      <c r="F22" s="207"/>
      <c r="G22" s="207"/>
      <c r="H22" s="207"/>
      <c r="I22" s="207"/>
      <c r="J22" s="208"/>
      <c r="K22" s="43"/>
    </row>
    <row r="23" spans="2:23" s="224" customFormat="1" ht="30" customHeight="1" x14ac:dyDescent="0.25">
      <c r="B23" s="219" t="s">
        <v>35</v>
      </c>
      <c r="C23" s="220"/>
      <c r="D23" s="220"/>
      <c r="E23" s="220"/>
      <c r="F23" s="220"/>
      <c r="G23" s="220"/>
      <c r="H23" s="220"/>
      <c r="I23" s="221"/>
      <c r="J23" s="229"/>
      <c r="K23" s="223"/>
    </row>
    <row r="24" spans="2:23" ht="16" customHeight="1" x14ac:dyDescent="0.25">
      <c r="B24" s="169" t="s">
        <v>73</v>
      </c>
      <c r="C24" s="158"/>
      <c r="D24" s="158"/>
      <c r="E24" s="158"/>
      <c r="F24" s="158"/>
      <c r="G24" s="158"/>
      <c r="H24" s="158"/>
      <c r="I24" s="159"/>
      <c r="J24" s="111"/>
      <c r="K24" s="43"/>
    </row>
    <row r="25" spans="2:23" ht="16" customHeight="1" x14ac:dyDescent="0.25">
      <c r="B25" s="160" t="s">
        <v>260</v>
      </c>
      <c r="C25" s="161"/>
      <c r="D25" s="161"/>
      <c r="E25" s="161"/>
      <c r="F25" s="161"/>
      <c r="G25" s="161"/>
      <c r="H25" s="161"/>
      <c r="I25" s="162"/>
      <c r="J25" s="101"/>
      <c r="K25" s="43"/>
    </row>
    <row r="26" spans="2:23" s="75" customFormat="1" ht="16" customHeight="1" x14ac:dyDescent="0.25">
      <c r="B26" s="187" t="s">
        <v>267</v>
      </c>
      <c r="C26" s="188"/>
      <c r="D26" s="188"/>
      <c r="E26" s="188"/>
      <c r="F26" s="188"/>
      <c r="G26" s="188"/>
      <c r="H26" s="188"/>
      <c r="I26" s="189"/>
      <c r="J26" s="192">
        <v>0</v>
      </c>
      <c r="K26" s="76"/>
    </row>
    <row r="27" spans="2:23" s="75" customFormat="1" ht="16" customHeight="1" x14ac:dyDescent="0.25">
      <c r="B27" s="187" t="s">
        <v>265</v>
      </c>
      <c r="C27" s="188"/>
      <c r="D27" s="188"/>
      <c r="E27" s="188"/>
      <c r="F27" s="188"/>
      <c r="G27" s="188"/>
      <c r="H27" s="188"/>
      <c r="I27" s="189"/>
      <c r="J27" s="192">
        <v>0</v>
      </c>
      <c r="K27" s="76"/>
    </row>
    <row r="28" spans="2:23" ht="16" customHeight="1" x14ac:dyDescent="0.25">
      <c r="B28" s="160" t="s">
        <v>114</v>
      </c>
      <c r="C28" s="161"/>
      <c r="D28" s="161"/>
      <c r="E28" s="161"/>
      <c r="F28" s="161"/>
      <c r="G28" s="161"/>
      <c r="H28" s="161"/>
      <c r="I28" s="162"/>
      <c r="J28" s="101"/>
      <c r="K28" s="43"/>
    </row>
    <row r="29" spans="2:23" s="75" customFormat="1" ht="16" customHeight="1" x14ac:dyDescent="0.25">
      <c r="B29" s="187" t="s">
        <v>268</v>
      </c>
      <c r="C29" s="188"/>
      <c r="D29" s="188"/>
      <c r="E29" s="188"/>
      <c r="F29" s="188"/>
      <c r="G29" s="188"/>
      <c r="H29" s="188"/>
      <c r="I29" s="189"/>
      <c r="J29" s="192">
        <v>0</v>
      </c>
      <c r="K29" s="76"/>
    </row>
    <row r="30" spans="2:23" s="75" customFormat="1" ht="16" customHeight="1" x14ac:dyDescent="0.25">
      <c r="B30" s="187" t="s">
        <v>266</v>
      </c>
      <c r="C30" s="188"/>
      <c r="D30" s="188"/>
      <c r="E30" s="188"/>
      <c r="F30" s="188"/>
      <c r="G30" s="188"/>
      <c r="H30" s="188"/>
      <c r="I30" s="189"/>
      <c r="J30" s="192">
        <f>SUM(J31:J31)</f>
        <v>0</v>
      </c>
      <c r="K30" s="76"/>
    </row>
    <row r="31" spans="2:23" ht="16" hidden="1" customHeight="1" x14ac:dyDescent="0.25">
      <c r="B31" s="123"/>
      <c r="C31" s="124"/>
      <c r="D31" s="124"/>
      <c r="E31" s="124"/>
      <c r="F31" s="124"/>
      <c r="G31" s="124"/>
      <c r="H31" s="124"/>
      <c r="I31" s="124"/>
      <c r="J31" s="125"/>
      <c r="K31" s="43"/>
      <c r="P31" s="93"/>
      <c r="Q31" s="93"/>
      <c r="R31" s="93"/>
      <c r="S31" s="93"/>
      <c r="T31" s="93"/>
      <c r="U31" s="93"/>
      <c r="V31" s="93"/>
      <c r="W31" s="93"/>
    </row>
    <row r="32" spans="2:23" ht="16" customHeight="1" x14ac:dyDescent="0.25">
      <c r="B32" s="169" t="s">
        <v>74</v>
      </c>
      <c r="C32" s="158"/>
      <c r="D32" s="158"/>
      <c r="E32" s="158"/>
      <c r="F32" s="158"/>
      <c r="G32" s="158"/>
      <c r="H32" s="158"/>
      <c r="I32" s="159"/>
      <c r="J32" s="111"/>
      <c r="K32" s="43"/>
      <c r="P32" s="93"/>
      <c r="Q32" s="93"/>
      <c r="R32" s="93"/>
      <c r="S32" s="93"/>
      <c r="T32" s="93"/>
      <c r="U32" s="93"/>
      <c r="V32" s="93"/>
      <c r="W32" s="93"/>
    </row>
    <row r="33" spans="2:23" ht="16" customHeight="1" x14ac:dyDescent="0.25">
      <c r="B33" s="160" t="s">
        <v>351</v>
      </c>
      <c r="C33" s="161"/>
      <c r="D33" s="161"/>
      <c r="E33" s="161"/>
      <c r="F33" s="161"/>
      <c r="G33" s="161"/>
      <c r="H33" s="161"/>
      <c r="I33" s="162"/>
      <c r="J33" s="101"/>
      <c r="K33" s="43"/>
      <c r="P33" s="93"/>
      <c r="Q33" s="93"/>
      <c r="R33" s="93"/>
      <c r="S33" s="93"/>
      <c r="T33" s="93"/>
      <c r="U33" s="93"/>
      <c r="V33" s="93"/>
      <c r="W33" s="93"/>
    </row>
    <row r="34" spans="2:23" s="75" customFormat="1" ht="16" customHeight="1" x14ac:dyDescent="0.25">
      <c r="B34" s="187" t="s">
        <v>92</v>
      </c>
      <c r="C34" s="188"/>
      <c r="D34" s="188"/>
      <c r="E34" s="188"/>
      <c r="F34" s="188"/>
      <c r="G34" s="188"/>
      <c r="H34" s="188"/>
      <c r="I34" s="189"/>
      <c r="J34" s="192">
        <f>SUM(J35:J44)</f>
        <v>5165000</v>
      </c>
      <c r="K34" s="76"/>
      <c r="P34" s="194"/>
      <c r="Q34" s="194"/>
      <c r="R34" s="194"/>
      <c r="S34" s="194"/>
      <c r="T34" s="194"/>
      <c r="U34" s="194"/>
      <c r="V34" s="194"/>
      <c r="W34" s="194"/>
    </row>
    <row r="35" spans="2:23" ht="33.75" customHeight="1" x14ac:dyDescent="0.25">
      <c r="B35" s="96"/>
      <c r="C35" s="302" t="s">
        <v>121</v>
      </c>
      <c r="D35" s="384" t="s">
        <v>389</v>
      </c>
      <c r="E35" s="385"/>
      <c r="F35" s="385"/>
      <c r="G35" s="385"/>
      <c r="H35" s="385"/>
      <c r="I35" s="386"/>
      <c r="J35" s="303">
        <v>280000</v>
      </c>
      <c r="K35" s="43"/>
      <c r="P35" s="93"/>
      <c r="Q35" s="93"/>
      <c r="R35" s="93"/>
      <c r="S35" s="93"/>
      <c r="T35" s="93"/>
      <c r="U35" s="93"/>
      <c r="V35" s="93"/>
      <c r="W35" s="93"/>
    </row>
    <row r="36" spans="2:23" ht="33.75" customHeight="1" x14ac:dyDescent="0.25">
      <c r="B36" s="96"/>
      <c r="C36" s="302" t="s">
        <v>121</v>
      </c>
      <c r="D36" s="384" t="s">
        <v>390</v>
      </c>
      <c r="E36" s="385"/>
      <c r="F36" s="385"/>
      <c r="G36" s="385"/>
      <c r="H36" s="385"/>
      <c r="I36" s="386"/>
      <c r="J36" s="303">
        <v>80000</v>
      </c>
      <c r="K36" s="43"/>
      <c r="P36" s="93"/>
      <c r="Q36" s="93"/>
      <c r="R36" s="93"/>
      <c r="S36" s="93"/>
      <c r="T36" s="93"/>
      <c r="U36" s="93"/>
      <c r="V36" s="93"/>
      <c r="W36" s="93"/>
    </row>
    <row r="37" spans="2:23" ht="33.75" customHeight="1" x14ac:dyDescent="0.25">
      <c r="B37" s="96"/>
      <c r="C37" s="302" t="s">
        <v>121</v>
      </c>
      <c r="D37" s="387" t="s">
        <v>391</v>
      </c>
      <c r="E37" s="388"/>
      <c r="F37" s="388"/>
      <c r="G37" s="388"/>
      <c r="H37" s="388"/>
      <c r="I37" s="389"/>
      <c r="J37" s="303">
        <v>110000</v>
      </c>
      <c r="K37" s="43"/>
      <c r="P37" s="93"/>
      <c r="Q37" s="93"/>
      <c r="R37" s="93"/>
      <c r="S37" s="93"/>
      <c r="T37" s="93"/>
      <c r="U37" s="93"/>
      <c r="V37" s="93"/>
      <c r="W37" s="93"/>
    </row>
    <row r="38" spans="2:23" ht="33.75" customHeight="1" x14ac:dyDescent="0.25">
      <c r="B38" s="96"/>
      <c r="C38" s="302" t="s">
        <v>121</v>
      </c>
      <c r="D38" s="384" t="s">
        <v>392</v>
      </c>
      <c r="E38" s="385"/>
      <c r="F38" s="385"/>
      <c r="G38" s="385"/>
      <c r="H38" s="385"/>
      <c r="I38" s="386"/>
      <c r="J38" s="303">
        <v>2500000</v>
      </c>
      <c r="K38" s="43"/>
      <c r="P38" s="93"/>
      <c r="Q38" s="93"/>
      <c r="R38" s="93"/>
      <c r="S38" s="93"/>
      <c r="T38" s="93"/>
      <c r="U38" s="93"/>
      <c r="V38" s="93"/>
      <c r="W38" s="93"/>
    </row>
    <row r="39" spans="2:23" ht="33.75" customHeight="1" x14ac:dyDescent="0.25">
      <c r="B39" s="96"/>
      <c r="C39" s="302" t="s">
        <v>121</v>
      </c>
      <c r="D39" s="384" t="s">
        <v>398</v>
      </c>
      <c r="E39" s="385"/>
      <c r="F39" s="385"/>
      <c r="G39" s="385"/>
      <c r="H39" s="385"/>
      <c r="I39" s="386"/>
      <c r="J39" s="303">
        <v>50000</v>
      </c>
      <c r="K39" s="43"/>
      <c r="P39" s="93"/>
      <c r="Q39" s="93"/>
      <c r="R39" s="93"/>
      <c r="S39" s="93"/>
      <c r="T39" s="93"/>
      <c r="U39" s="93"/>
      <c r="V39" s="93"/>
      <c r="W39" s="93"/>
    </row>
    <row r="40" spans="2:23" ht="33.75" customHeight="1" x14ac:dyDescent="0.25">
      <c r="B40" s="96"/>
      <c r="C40" s="302" t="s">
        <v>121</v>
      </c>
      <c r="D40" s="384" t="s">
        <v>399</v>
      </c>
      <c r="E40" s="385"/>
      <c r="F40" s="385"/>
      <c r="G40" s="385"/>
      <c r="H40" s="385"/>
      <c r="I40" s="386"/>
      <c r="J40" s="303">
        <v>120000</v>
      </c>
      <c r="K40" s="43"/>
      <c r="P40" s="93"/>
      <c r="Q40" s="93"/>
      <c r="R40" s="93"/>
      <c r="S40" s="93"/>
      <c r="T40" s="93"/>
      <c r="U40" s="93"/>
      <c r="V40" s="93"/>
      <c r="W40" s="93"/>
    </row>
    <row r="41" spans="2:23" ht="33.75" customHeight="1" x14ac:dyDescent="0.25">
      <c r="B41" s="96"/>
      <c r="C41" s="302" t="s">
        <v>121</v>
      </c>
      <c r="D41" s="384" t="s">
        <v>400</v>
      </c>
      <c r="E41" s="385"/>
      <c r="F41" s="385"/>
      <c r="G41" s="385"/>
      <c r="H41" s="385"/>
      <c r="I41" s="386"/>
      <c r="J41" s="303">
        <v>1250000</v>
      </c>
      <c r="K41" s="43"/>
      <c r="P41" s="93"/>
      <c r="Q41" s="93"/>
      <c r="R41" s="93"/>
      <c r="S41" s="93"/>
      <c r="T41" s="93"/>
      <c r="U41" s="93"/>
      <c r="V41" s="93"/>
      <c r="W41" s="93"/>
    </row>
    <row r="42" spans="2:23" ht="33.75" customHeight="1" x14ac:dyDescent="0.25">
      <c r="B42" s="96"/>
      <c r="C42" s="302" t="s">
        <v>121</v>
      </c>
      <c r="D42" s="384" t="s">
        <v>401</v>
      </c>
      <c r="E42" s="385"/>
      <c r="F42" s="385"/>
      <c r="G42" s="385"/>
      <c r="H42" s="385"/>
      <c r="I42" s="386"/>
      <c r="J42" s="303">
        <v>375000</v>
      </c>
      <c r="K42" s="43"/>
      <c r="P42" s="93"/>
      <c r="Q42" s="93"/>
      <c r="R42" s="93"/>
      <c r="S42" s="93"/>
      <c r="T42" s="93"/>
      <c r="U42" s="93"/>
      <c r="V42" s="93"/>
      <c r="W42" s="93"/>
    </row>
    <row r="43" spans="2:23" ht="33.75" customHeight="1" x14ac:dyDescent="0.25">
      <c r="B43" s="96"/>
      <c r="C43" s="302" t="s">
        <v>121</v>
      </c>
      <c r="D43" s="384" t="s">
        <v>393</v>
      </c>
      <c r="E43" s="385"/>
      <c r="F43" s="385"/>
      <c r="G43" s="385"/>
      <c r="H43" s="385"/>
      <c r="I43" s="386"/>
      <c r="J43" s="303">
        <v>375000</v>
      </c>
      <c r="K43" s="43"/>
      <c r="P43" s="93"/>
      <c r="Q43" s="93"/>
      <c r="R43" s="93"/>
      <c r="S43" s="93"/>
      <c r="T43" s="93"/>
      <c r="U43" s="93"/>
      <c r="V43" s="93"/>
      <c r="W43" s="93"/>
    </row>
    <row r="44" spans="2:23" ht="33.75" customHeight="1" x14ac:dyDescent="0.25">
      <c r="B44" s="96"/>
      <c r="C44" s="302" t="s">
        <v>121</v>
      </c>
      <c r="D44" s="384" t="s">
        <v>402</v>
      </c>
      <c r="E44" s="385"/>
      <c r="F44" s="385"/>
      <c r="G44" s="385"/>
      <c r="H44" s="385"/>
      <c r="I44" s="386"/>
      <c r="J44" s="303">
        <v>25000</v>
      </c>
      <c r="K44" s="43"/>
      <c r="P44" s="93"/>
      <c r="Q44" s="93"/>
      <c r="R44" s="93"/>
      <c r="S44" s="93"/>
      <c r="T44" s="93"/>
      <c r="U44" s="93"/>
      <c r="V44" s="93"/>
      <c r="W44" s="93"/>
    </row>
    <row r="45" spans="2:23" s="75" customFormat="1" ht="16" customHeight="1" x14ac:dyDescent="0.25">
      <c r="B45" s="187" t="s">
        <v>93</v>
      </c>
      <c r="C45" s="188"/>
      <c r="D45" s="267"/>
      <c r="E45" s="188"/>
      <c r="F45" s="188"/>
      <c r="G45" s="188"/>
      <c r="H45" s="188"/>
      <c r="I45" s="189"/>
      <c r="J45" s="192">
        <f>SUM(J46:J47)</f>
        <v>19250000</v>
      </c>
      <c r="K45" s="76"/>
      <c r="P45" s="194"/>
      <c r="Q45" s="194"/>
      <c r="R45" s="194"/>
      <c r="S45" s="194"/>
      <c r="T45" s="194"/>
      <c r="U45" s="194"/>
      <c r="V45" s="194"/>
      <c r="W45" s="194"/>
    </row>
    <row r="46" spans="2:23" ht="33.75" customHeight="1" x14ac:dyDescent="0.25">
      <c r="B46" s="96"/>
      <c r="C46" s="96"/>
      <c r="D46" s="381" t="s">
        <v>395</v>
      </c>
      <c r="E46" s="382"/>
      <c r="F46" s="382"/>
      <c r="G46" s="382"/>
      <c r="H46" s="382"/>
      <c r="I46" s="383"/>
      <c r="J46" s="103">
        <v>6750000</v>
      </c>
      <c r="K46" s="43"/>
      <c r="P46" s="93"/>
      <c r="Q46" s="93"/>
      <c r="R46" s="93"/>
      <c r="S46" s="93"/>
      <c r="T46" s="93"/>
      <c r="U46" s="93"/>
      <c r="V46" s="93"/>
      <c r="W46" s="93"/>
    </row>
    <row r="47" spans="2:23" ht="33.75" customHeight="1" x14ac:dyDescent="0.25">
      <c r="B47" s="96"/>
      <c r="C47" s="96"/>
      <c r="D47" s="381" t="s">
        <v>394</v>
      </c>
      <c r="E47" s="382"/>
      <c r="F47" s="382"/>
      <c r="G47" s="382"/>
      <c r="H47" s="382"/>
      <c r="I47" s="383"/>
      <c r="J47" s="103">
        <v>12500000</v>
      </c>
      <c r="K47" s="43"/>
      <c r="P47" s="93"/>
      <c r="Q47" s="93"/>
      <c r="R47" s="93"/>
      <c r="S47" s="93"/>
      <c r="T47" s="93"/>
      <c r="U47" s="93"/>
      <c r="V47" s="93"/>
      <c r="W47" s="93"/>
    </row>
    <row r="48" spans="2:23" ht="16" customHeight="1" x14ac:dyDescent="0.25">
      <c r="B48" s="160" t="s">
        <v>352</v>
      </c>
      <c r="C48" s="161"/>
      <c r="D48" s="268"/>
      <c r="E48" s="161"/>
      <c r="F48" s="161"/>
      <c r="G48" s="161"/>
      <c r="H48" s="161"/>
      <c r="I48" s="162"/>
      <c r="J48" s="101"/>
      <c r="K48" s="43"/>
      <c r="P48" s="93"/>
      <c r="Q48" s="93"/>
      <c r="R48" s="93"/>
      <c r="S48" s="93"/>
      <c r="T48" s="93"/>
      <c r="U48" s="93"/>
      <c r="V48" s="93"/>
      <c r="W48" s="93"/>
    </row>
    <row r="49" spans="2:23" s="75" customFormat="1" ht="16" customHeight="1" x14ac:dyDescent="0.25">
      <c r="B49" s="187" t="s">
        <v>94</v>
      </c>
      <c r="C49" s="188"/>
      <c r="D49" s="267"/>
      <c r="E49" s="188"/>
      <c r="F49" s="188"/>
      <c r="G49" s="188"/>
      <c r="H49" s="188"/>
      <c r="I49" s="189"/>
      <c r="J49" s="192">
        <v>0</v>
      </c>
      <c r="K49" s="76"/>
      <c r="P49" s="194"/>
      <c r="Q49" s="194"/>
      <c r="R49" s="194"/>
      <c r="S49" s="194"/>
      <c r="T49" s="194"/>
      <c r="U49" s="194"/>
      <c r="V49" s="194"/>
      <c r="W49" s="194"/>
    </row>
    <row r="50" spans="2:23" s="75" customFormat="1" ht="16" customHeight="1" x14ac:dyDescent="0.25">
      <c r="B50" s="187" t="s">
        <v>95</v>
      </c>
      <c r="C50" s="188"/>
      <c r="D50" s="267"/>
      <c r="E50" s="188"/>
      <c r="F50" s="188"/>
      <c r="G50" s="188"/>
      <c r="H50" s="188"/>
      <c r="I50" s="189"/>
      <c r="J50" s="192">
        <v>0</v>
      </c>
      <c r="K50" s="76"/>
      <c r="P50" s="194"/>
      <c r="Q50" s="194"/>
      <c r="R50" s="194"/>
      <c r="S50" s="194"/>
      <c r="T50" s="194"/>
      <c r="U50" s="194"/>
      <c r="V50" s="194"/>
      <c r="W50" s="194"/>
    </row>
    <row r="51" spans="2:23" ht="16" customHeight="1" x14ac:dyDescent="0.25">
      <c r="B51" s="69" t="s">
        <v>63</v>
      </c>
      <c r="C51" s="70"/>
      <c r="D51" s="70"/>
      <c r="E51" s="70"/>
      <c r="F51" s="70"/>
      <c r="G51" s="70"/>
      <c r="H51" s="70"/>
      <c r="I51" s="71"/>
      <c r="J51" s="101">
        <f>SUM(J26,J29,J34,J49)*(1+[1]Uhikhinnad!$E$170)</f>
        <v>5939750</v>
      </c>
      <c r="K51" s="43"/>
      <c r="P51" s="93"/>
      <c r="Q51" s="93"/>
      <c r="R51" s="93"/>
      <c r="S51" s="93"/>
      <c r="T51" s="93"/>
      <c r="U51" s="93"/>
      <c r="V51" s="93"/>
      <c r="W51" s="93"/>
    </row>
    <row r="52" spans="2:23" ht="16" customHeight="1" x14ac:dyDescent="0.25">
      <c r="B52" s="69" t="s">
        <v>64</v>
      </c>
      <c r="C52" s="70"/>
      <c r="D52" s="70"/>
      <c r="E52" s="70"/>
      <c r="F52" s="70"/>
      <c r="G52" s="70"/>
      <c r="H52" s="70"/>
      <c r="I52" s="71"/>
      <c r="J52" s="101">
        <f>SUM(J27,J30,J45,J50)*(1+[1]Uhikhinnad!$E$170)</f>
        <v>22137500</v>
      </c>
      <c r="K52" s="43"/>
      <c r="N52" s="95"/>
    </row>
    <row r="53" spans="2:23" s="224" customFormat="1" ht="30" customHeight="1" x14ac:dyDescent="0.25">
      <c r="B53" s="225" t="s">
        <v>15</v>
      </c>
      <c r="C53" s="226"/>
      <c r="D53" s="226"/>
      <c r="E53" s="226"/>
      <c r="F53" s="226"/>
      <c r="G53" s="226"/>
      <c r="H53" s="226"/>
      <c r="I53" s="227"/>
      <c r="J53" s="229">
        <f>SUM(J51:J52)</f>
        <v>28077250</v>
      </c>
      <c r="K53" s="223"/>
      <c r="N53" s="230"/>
    </row>
    <row r="54" spans="2:23" ht="17.5" customHeight="1" x14ac:dyDescent="0.25">
      <c r="B54" s="206"/>
      <c r="C54" s="207"/>
      <c r="D54" s="207"/>
      <c r="E54" s="207"/>
      <c r="F54" s="207"/>
      <c r="G54" s="207"/>
      <c r="H54" s="207"/>
      <c r="I54" s="207"/>
      <c r="J54" s="208"/>
      <c r="K54" s="43"/>
      <c r="N54" s="95"/>
    </row>
    <row r="55" spans="2:23" s="224" customFormat="1" ht="30" customHeight="1" x14ac:dyDescent="0.25">
      <c r="B55" s="219" t="s">
        <v>124</v>
      </c>
      <c r="C55" s="220"/>
      <c r="D55" s="220"/>
      <c r="E55" s="220"/>
      <c r="F55" s="220"/>
      <c r="G55" s="220"/>
      <c r="H55" s="220"/>
      <c r="I55" s="221"/>
      <c r="J55" s="222"/>
      <c r="K55" s="231"/>
    </row>
    <row r="56" spans="2:23" ht="16" customHeight="1" x14ac:dyDescent="0.25">
      <c r="B56" s="169" t="s">
        <v>87</v>
      </c>
      <c r="C56" s="158"/>
      <c r="D56" s="158"/>
      <c r="E56" s="158"/>
      <c r="F56" s="158"/>
      <c r="G56" s="158"/>
      <c r="H56" s="158"/>
      <c r="I56" s="159"/>
      <c r="J56" s="112"/>
      <c r="K56" s="51"/>
    </row>
    <row r="57" spans="2:23" ht="16" customHeight="1" x14ac:dyDescent="0.25">
      <c r="B57" s="160" t="s">
        <v>122</v>
      </c>
      <c r="C57" s="161"/>
      <c r="D57" s="161"/>
      <c r="E57" s="161"/>
      <c r="F57" s="161"/>
      <c r="G57" s="161"/>
      <c r="H57" s="161"/>
      <c r="I57" s="162"/>
      <c r="J57" s="112"/>
      <c r="K57" s="51"/>
    </row>
    <row r="58" spans="2:23" s="75" customFormat="1" ht="16" customHeight="1" x14ac:dyDescent="0.25">
      <c r="B58" s="187" t="s">
        <v>269</v>
      </c>
      <c r="C58" s="188"/>
      <c r="D58" s="188"/>
      <c r="E58" s="188"/>
      <c r="F58" s="188"/>
      <c r="G58" s="188"/>
      <c r="H58" s="188"/>
      <c r="I58" s="189"/>
      <c r="J58" s="192">
        <v>0</v>
      </c>
      <c r="K58" s="193"/>
    </row>
    <row r="59" spans="2:23" s="75" customFormat="1" ht="16" customHeight="1" x14ac:dyDescent="0.25">
      <c r="B59" s="187" t="s">
        <v>97</v>
      </c>
      <c r="C59" s="188"/>
      <c r="D59" s="188"/>
      <c r="E59" s="188"/>
      <c r="F59" s="188"/>
      <c r="G59" s="188"/>
      <c r="H59" s="188"/>
      <c r="I59" s="189"/>
      <c r="J59" s="192">
        <v>0</v>
      </c>
      <c r="K59" s="193"/>
    </row>
    <row r="60" spans="2:23" ht="16" customHeight="1" x14ac:dyDescent="0.25">
      <c r="B60" s="160" t="s">
        <v>123</v>
      </c>
      <c r="C60" s="161"/>
      <c r="D60" s="161"/>
      <c r="E60" s="161"/>
      <c r="F60" s="161"/>
      <c r="G60" s="161"/>
      <c r="H60" s="161"/>
      <c r="I60" s="162"/>
      <c r="J60" s="110"/>
    </row>
    <row r="61" spans="2:23" s="75" customFormat="1" ht="16" customHeight="1" x14ac:dyDescent="0.25">
      <c r="B61" s="187" t="s">
        <v>98</v>
      </c>
      <c r="C61" s="188"/>
      <c r="D61" s="188"/>
      <c r="E61" s="188"/>
      <c r="F61" s="188"/>
      <c r="G61" s="188"/>
      <c r="H61" s="188"/>
      <c r="I61" s="189"/>
      <c r="J61" s="192">
        <v>0</v>
      </c>
    </row>
    <row r="62" spans="2:23" s="75" customFormat="1" ht="16" customHeight="1" x14ac:dyDescent="0.25">
      <c r="B62" s="187" t="s">
        <v>99</v>
      </c>
      <c r="C62" s="188"/>
      <c r="D62" s="188"/>
      <c r="E62" s="188"/>
      <c r="F62" s="188"/>
      <c r="G62" s="188"/>
      <c r="H62" s="188"/>
      <c r="I62" s="189"/>
      <c r="J62" s="192">
        <v>0</v>
      </c>
    </row>
    <row r="63" spans="2:23" ht="16" customHeight="1" x14ac:dyDescent="0.25">
      <c r="B63" s="113" t="s">
        <v>63</v>
      </c>
      <c r="C63" s="114"/>
      <c r="D63" s="114"/>
      <c r="E63" s="114"/>
      <c r="F63" s="114"/>
      <c r="G63" s="114"/>
      <c r="H63" s="114"/>
      <c r="I63" s="115"/>
      <c r="J63" s="105">
        <f>SUM(J58,J61)*(1+[1]Uhikhinnad!$E$170)</f>
        <v>0</v>
      </c>
      <c r="K63" s="43"/>
    </row>
    <row r="64" spans="2:23" ht="16" customHeight="1" x14ac:dyDescent="0.25">
      <c r="B64" s="113" t="s">
        <v>64</v>
      </c>
      <c r="C64" s="114"/>
      <c r="D64" s="114"/>
      <c r="E64" s="114"/>
      <c r="F64" s="114"/>
      <c r="G64" s="114"/>
      <c r="H64" s="114"/>
      <c r="I64" s="115"/>
      <c r="J64" s="105">
        <f>SUM(J59,J62)*(1+[1]Uhikhinnad!$E$170)</f>
        <v>0</v>
      </c>
      <c r="K64" s="43"/>
      <c r="N64" s="95"/>
    </row>
    <row r="65" spans="2:14" s="224" customFormat="1" ht="30" customHeight="1" x14ac:dyDescent="0.25">
      <c r="B65" s="225" t="s">
        <v>291</v>
      </c>
      <c r="C65" s="226"/>
      <c r="D65" s="226"/>
      <c r="E65" s="226"/>
      <c r="F65" s="226"/>
      <c r="G65" s="226"/>
      <c r="H65" s="226"/>
      <c r="I65" s="227"/>
      <c r="J65" s="229">
        <f>SUM(J63:J64)</f>
        <v>0</v>
      </c>
      <c r="K65" s="223"/>
      <c r="N65" s="230"/>
    </row>
  </sheetData>
  <mergeCells count="21">
    <mergeCell ref="E2:E3"/>
    <mergeCell ref="D2:D3"/>
    <mergeCell ref="C2:C3"/>
    <mergeCell ref="B2:B3"/>
    <mergeCell ref="J2:J3"/>
    <mergeCell ref="I2:I3"/>
    <mergeCell ref="H2:H3"/>
    <mergeCell ref="G2:G3"/>
    <mergeCell ref="F2:F3"/>
    <mergeCell ref="D46:I46"/>
    <mergeCell ref="D47:I47"/>
    <mergeCell ref="D44:I44"/>
    <mergeCell ref="D35:I35"/>
    <mergeCell ref="D36:I36"/>
    <mergeCell ref="D41:I41"/>
    <mergeCell ref="D42:I42"/>
    <mergeCell ref="D43:I43"/>
    <mergeCell ref="D37:I37"/>
    <mergeCell ref="D38:I38"/>
    <mergeCell ref="D39:I39"/>
    <mergeCell ref="D40:I40"/>
  </mergeCells>
  <printOptions horizontalCentered="1"/>
  <pageMargins left="0.55118110236220474" right="0.55118110236220474" top="0.78740157480314965" bottom="0.78740157480314965" header="0.31496062992125984" footer="0.31496062992125984"/>
  <pageSetup paperSize="9" scale="85" orientation="portrait" horizontalDpi="300" verticalDpi="300" copies="5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168"/>
  <sheetViews>
    <sheetView zoomScaleNormal="100" workbookViewId="0"/>
  </sheetViews>
  <sheetFormatPr defaultColWidth="9.1796875" defaultRowHeight="17.149999999999999" customHeight="1" x14ac:dyDescent="0.25"/>
  <cols>
    <col min="1" max="1" width="4.7265625" style="1" customWidth="1"/>
    <col min="2" max="2" width="6.1796875" style="1" customWidth="1"/>
    <col min="3" max="3" width="49.1796875" style="1" bestFit="1" customWidth="1"/>
    <col min="4" max="4" width="30" style="1" bestFit="1" customWidth="1"/>
    <col min="5" max="5" width="5.81640625" style="32" bestFit="1" customWidth="1"/>
    <col min="6" max="6" width="14.81640625" style="32" bestFit="1" customWidth="1"/>
    <col min="7" max="7" width="12.1796875" style="32" bestFit="1" customWidth="1"/>
    <col min="8" max="8" width="14.453125" style="1" bestFit="1" customWidth="1"/>
    <col min="9" max="16384" width="9.1796875" style="1"/>
  </cols>
  <sheetData>
    <row r="2" spans="2:8" ht="17.149999999999999" customHeight="1" x14ac:dyDescent="0.25">
      <c r="B2" s="2" t="s">
        <v>343</v>
      </c>
      <c r="C2" s="2" t="s">
        <v>344</v>
      </c>
      <c r="D2" s="2" t="s">
        <v>345</v>
      </c>
      <c r="E2" s="3" t="s">
        <v>346</v>
      </c>
      <c r="F2" s="3" t="s">
        <v>347</v>
      </c>
      <c r="G2" s="3" t="s">
        <v>348</v>
      </c>
      <c r="H2" s="4" t="s">
        <v>115</v>
      </c>
    </row>
    <row r="3" spans="2:8" ht="17.149999999999999" customHeight="1" x14ac:dyDescent="0.25">
      <c r="B3" s="5" t="s">
        <v>137</v>
      </c>
      <c r="C3" s="5"/>
      <c r="D3" s="5"/>
      <c r="E3" s="6"/>
      <c r="F3" s="7"/>
      <c r="G3" s="7"/>
    </row>
    <row r="4" spans="2:8" ht="17.149999999999999" customHeight="1" x14ac:dyDescent="0.25">
      <c r="B4" s="8">
        <v>101</v>
      </c>
      <c r="C4" s="9" t="s">
        <v>47</v>
      </c>
      <c r="D4" s="9"/>
      <c r="E4" s="10" t="s">
        <v>29</v>
      </c>
      <c r="F4" s="11">
        <v>220</v>
      </c>
      <c r="G4" s="12"/>
    </row>
    <row r="5" spans="2:8" ht="17.149999999999999" customHeight="1" x14ac:dyDescent="0.25">
      <c r="B5" s="8">
        <v>102</v>
      </c>
      <c r="C5" s="9" t="s">
        <v>13</v>
      </c>
      <c r="D5" s="9"/>
      <c r="E5" s="10" t="s">
        <v>316</v>
      </c>
      <c r="F5" s="11">
        <v>3800</v>
      </c>
      <c r="G5" s="11"/>
    </row>
    <row r="6" spans="2:8" ht="17.149999999999999" customHeight="1" x14ac:dyDescent="0.25">
      <c r="B6" s="8">
        <v>104</v>
      </c>
      <c r="C6" s="9" t="s">
        <v>45</v>
      </c>
      <c r="D6" s="9"/>
      <c r="E6" s="10" t="s">
        <v>316</v>
      </c>
      <c r="F6" s="11">
        <v>31800</v>
      </c>
      <c r="G6" s="12"/>
    </row>
    <row r="7" spans="2:8" ht="17.149999999999999" customHeight="1" x14ac:dyDescent="0.25">
      <c r="B7" s="13">
        <v>103</v>
      </c>
      <c r="C7" s="14" t="s">
        <v>308</v>
      </c>
      <c r="D7" s="14"/>
      <c r="E7" s="15" t="s">
        <v>39</v>
      </c>
      <c r="F7" s="16">
        <v>1100</v>
      </c>
      <c r="G7" s="16">
        <v>2000</v>
      </c>
    </row>
    <row r="8" spans="2:8" ht="17.149999999999999" customHeight="1" x14ac:dyDescent="0.25">
      <c r="B8" s="13" t="s">
        <v>309</v>
      </c>
      <c r="C8" s="14" t="s">
        <v>310</v>
      </c>
      <c r="D8" s="14"/>
      <c r="E8" s="15" t="s">
        <v>39</v>
      </c>
      <c r="F8" s="16">
        <v>45</v>
      </c>
      <c r="G8" s="16"/>
    </row>
    <row r="9" spans="2:8" ht="17.149999999999999" customHeight="1" x14ac:dyDescent="0.25">
      <c r="B9" s="8">
        <v>105</v>
      </c>
      <c r="C9" s="9" t="s">
        <v>119</v>
      </c>
      <c r="D9" s="9"/>
      <c r="E9" s="10"/>
      <c r="F9" s="11"/>
      <c r="G9" s="12"/>
    </row>
    <row r="10" spans="2:8" ht="17.149999999999999" customHeight="1" x14ac:dyDescent="0.25">
      <c r="B10" s="8" t="s">
        <v>129</v>
      </c>
      <c r="C10" s="9" t="s">
        <v>119</v>
      </c>
      <c r="D10" s="9" t="s">
        <v>198</v>
      </c>
      <c r="E10" s="10" t="s">
        <v>20</v>
      </c>
      <c r="F10" s="11">
        <v>1200</v>
      </c>
      <c r="G10" s="11">
        <v>2000</v>
      </c>
    </row>
    <row r="11" spans="2:8" ht="17.149999999999999" customHeight="1" x14ac:dyDescent="0.25">
      <c r="B11" s="8" t="s">
        <v>130</v>
      </c>
      <c r="C11" s="9" t="s">
        <v>119</v>
      </c>
      <c r="D11" s="9" t="s">
        <v>200</v>
      </c>
      <c r="E11" s="10" t="s">
        <v>20</v>
      </c>
      <c r="F11" s="11">
        <v>1700</v>
      </c>
      <c r="G11" s="11">
        <v>2000</v>
      </c>
    </row>
    <row r="12" spans="2:8" ht="17.149999999999999" customHeight="1" x14ac:dyDescent="0.25">
      <c r="B12" s="8" t="s">
        <v>131</v>
      </c>
      <c r="C12" s="9" t="s">
        <v>179</v>
      </c>
      <c r="D12" s="9" t="s">
        <v>201</v>
      </c>
      <c r="E12" s="10" t="s">
        <v>20</v>
      </c>
      <c r="F12" s="11">
        <v>1750</v>
      </c>
      <c r="G12" s="11"/>
    </row>
    <row r="13" spans="2:8" ht="17.149999999999999" customHeight="1" x14ac:dyDescent="0.25">
      <c r="B13" s="8" t="s">
        <v>132</v>
      </c>
      <c r="C13" s="9" t="s">
        <v>179</v>
      </c>
      <c r="D13" s="9" t="s">
        <v>199</v>
      </c>
      <c r="E13" s="10" t="s">
        <v>20</v>
      </c>
      <c r="F13" s="11">
        <v>1800</v>
      </c>
      <c r="G13" s="11"/>
    </row>
    <row r="14" spans="2:8" ht="17.149999999999999" customHeight="1" x14ac:dyDescent="0.25">
      <c r="B14" s="8">
        <v>106</v>
      </c>
      <c r="C14" s="9" t="s">
        <v>202</v>
      </c>
      <c r="D14" s="9"/>
      <c r="E14" s="10"/>
      <c r="F14" s="11"/>
      <c r="G14" s="11"/>
    </row>
    <row r="15" spans="2:8" ht="17.149999999999999" customHeight="1" x14ac:dyDescent="0.25">
      <c r="B15" s="8" t="s">
        <v>12</v>
      </c>
      <c r="C15" s="9" t="s">
        <v>202</v>
      </c>
      <c r="D15" s="9" t="s">
        <v>180</v>
      </c>
      <c r="E15" s="10" t="s">
        <v>316</v>
      </c>
      <c r="F15" s="11">
        <v>28000</v>
      </c>
      <c r="G15" s="12"/>
    </row>
    <row r="16" spans="2:8" ht="17.149999999999999" customHeight="1" x14ac:dyDescent="0.25">
      <c r="B16" s="8" t="s">
        <v>126</v>
      </c>
      <c r="C16" s="9" t="s">
        <v>202</v>
      </c>
      <c r="D16" s="9" t="s">
        <v>203</v>
      </c>
      <c r="E16" s="10" t="s">
        <v>316</v>
      </c>
      <c r="F16" s="11">
        <v>74400</v>
      </c>
      <c r="G16" s="12"/>
    </row>
    <row r="17" spans="2:8" ht="17.149999999999999" customHeight="1" x14ac:dyDescent="0.25">
      <c r="B17" s="8" t="s">
        <v>127</v>
      </c>
      <c r="C17" s="9" t="s">
        <v>202</v>
      </c>
      <c r="D17" s="9" t="s">
        <v>204</v>
      </c>
      <c r="E17" s="10" t="s">
        <v>316</v>
      </c>
      <c r="F17" s="11">
        <v>112000</v>
      </c>
      <c r="G17" s="12"/>
    </row>
    <row r="18" spans="2:8" ht="17.149999999999999" customHeight="1" x14ac:dyDescent="0.25">
      <c r="B18" s="8">
        <v>107</v>
      </c>
      <c r="C18" s="9" t="s">
        <v>185</v>
      </c>
      <c r="D18" s="9"/>
      <c r="E18" s="10"/>
      <c r="F18" s="11"/>
      <c r="G18" s="12"/>
    </row>
    <row r="19" spans="2:8" ht="17.149999999999999" customHeight="1" x14ac:dyDescent="0.25">
      <c r="B19" s="8" t="s">
        <v>133</v>
      </c>
      <c r="C19" s="9" t="s">
        <v>185</v>
      </c>
      <c r="D19" s="9" t="s">
        <v>194</v>
      </c>
      <c r="E19" s="10" t="s">
        <v>41</v>
      </c>
      <c r="F19" s="11"/>
      <c r="G19" s="11"/>
    </row>
    <row r="20" spans="2:8" ht="17.149999999999999" customHeight="1" x14ac:dyDescent="0.25">
      <c r="B20" s="8" t="s">
        <v>134</v>
      </c>
      <c r="C20" s="9" t="s">
        <v>185</v>
      </c>
      <c r="D20" s="9" t="s">
        <v>195</v>
      </c>
      <c r="E20" s="10" t="s">
        <v>41</v>
      </c>
      <c r="F20" s="11"/>
      <c r="G20" s="11"/>
    </row>
    <row r="21" spans="2:8" ht="17.149999999999999" customHeight="1" x14ac:dyDescent="0.25">
      <c r="B21" s="8" t="s">
        <v>135</v>
      </c>
      <c r="C21" s="9" t="s">
        <v>185</v>
      </c>
      <c r="D21" s="9" t="s">
        <v>196</v>
      </c>
      <c r="E21" s="10" t="s">
        <v>41</v>
      </c>
      <c r="F21" s="11">
        <v>570</v>
      </c>
      <c r="G21" s="11">
        <v>2000</v>
      </c>
    </row>
    <row r="22" spans="2:8" ht="17.149999999999999" customHeight="1" x14ac:dyDescent="0.25">
      <c r="B22" s="8" t="s">
        <v>193</v>
      </c>
      <c r="C22" s="9" t="s">
        <v>185</v>
      </c>
      <c r="D22" s="9" t="s">
        <v>197</v>
      </c>
      <c r="E22" s="10" t="s">
        <v>41</v>
      </c>
      <c r="F22" s="11">
        <v>450</v>
      </c>
      <c r="G22" s="11">
        <v>1800</v>
      </c>
    </row>
    <row r="23" spans="2:8" ht="17.149999999999999" customHeight="1" x14ac:dyDescent="0.25">
      <c r="B23" s="8">
        <v>108</v>
      </c>
      <c r="C23" s="9" t="s">
        <v>182</v>
      </c>
      <c r="D23" s="9"/>
      <c r="E23" s="10"/>
      <c r="F23" s="11"/>
      <c r="G23" s="11"/>
    </row>
    <row r="24" spans="2:8" ht="17.149999999999999" customHeight="1" x14ac:dyDescent="0.25">
      <c r="B24" s="8" t="s">
        <v>62</v>
      </c>
      <c r="C24" s="9" t="s">
        <v>182</v>
      </c>
      <c r="D24" s="9" t="s">
        <v>184</v>
      </c>
      <c r="E24" s="10" t="s">
        <v>41</v>
      </c>
      <c r="F24" s="11">
        <v>250</v>
      </c>
      <c r="G24" s="11">
        <v>1000</v>
      </c>
    </row>
    <row r="25" spans="2:8" ht="17.149999999999999" customHeight="1" x14ac:dyDescent="0.25">
      <c r="B25" s="8" t="s">
        <v>136</v>
      </c>
      <c r="C25" s="9" t="s">
        <v>182</v>
      </c>
      <c r="D25" s="9" t="s">
        <v>183</v>
      </c>
      <c r="E25" s="10" t="s">
        <v>41</v>
      </c>
      <c r="F25" s="11"/>
      <c r="G25" s="11"/>
    </row>
    <row r="26" spans="2:8" ht="17.149999999999999" customHeight="1" x14ac:dyDescent="0.25">
      <c r="B26" s="8" t="s">
        <v>67</v>
      </c>
      <c r="C26" s="17" t="s">
        <v>273</v>
      </c>
      <c r="D26" s="17" t="s">
        <v>180</v>
      </c>
      <c r="E26" s="18" t="s">
        <v>316</v>
      </c>
      <c r="F26" s="19">
        <f>20000-5000</f>
        <v>15000</v>
      </c>
      <c r="G26" s="20"/>
      <c r="H26" s="21"/>
    </row>
    <row r="27" spans="2:8" ht="17.149999999999999" customHeight="1" x14ac:dyDescent="0.25">
      <c r="B27" s="8" t="s">
        <v>142</v>
      </c>
      <c r="C27" s="17" t="s">
        <v>273</v>
      </c>
      <c r="D27" s="17" t="s">
        <v>181</v>
      </c>
      <c r="E27" s="18" t="s">
        <v>316</v>
      </c>
      <c r="F27" s="19">
        <f>60000-10000</f>
        <v>50000</v>
      </c>
      <c r="G27" s="20"/>
      <c r="H27" s="21"/>
    </row>
    <row r="28" spans="2:8" ht="17.149999999999999" customHeight="1" x14ac:dyDescent="0.25">
      <c r="B28" s="5" t="s">
        <v>138</v>
      </c>
      <c r="C28" s="5"/>
      <c r="D28" s="5"/>
      <c r="E28" s="6"/>
      <c r="F28" s="7"/>
      <c r="G28" s="7"/>
    </row>
    <row r="29" spans="2:8" ht="17.149999999999999" customHeight="1" x14ac:dyDescent="0.25">
      <c r="B29" s="8">
        <v>201</v>
      </c>
      <c r="C29" s="9" t="s">
        <v>205</v>
      </c>
      <c r="D29" s="9" t="str">
        <f>D30</f>
        <v>De32-De110</v>
      </c>
      <c r="E29" s="10" t="s">
        <v>29</v>
      </c>
      <c r="F29" s="11">
        <v>150</v>
      </c>
      <c r="G29" s="12"/>
    </row>
    <row r="30" spans="2:8" ht="17.149999999999999" customHeight="1" x14ac:dyDescent="0.25">
      <c r="B30" s="8" t="s">
        <v>154</v>
      </c>
      <c r="C30" s="9" t="s">
        <v>23</v>
      </c>
      <c r="D30" s="9" t="s">
        <v>59</v>
      </c>
      <c r="E30" s="10" t="s">
        <v>29</v>
      </c>
      <c r="F30" s="11">
        <v>120</v>
      </c>
      <c r="G30" s="12"/>
    </row>
    <row r="31" spans="2:8" ht="17.149999999999999" customHeight="1" x14ac:dyDescent="0.25">
      <c r="B31" s="8" t="s">
        <v>155</v>
      </c>
      <c r="C31" s="9" t="s">
        <v>23</v>
      </c>
      <c r="D31" s="9" t="s">
        <v>27</v>
      </c>
      <c r="E31" s="10" t="s">
        <v>29</v>
      </c>
      <c r="F31" s="11">
        <v>200</v>
      </c>
      <c r="G31" s="12"/>
    </row>
    <row r="32" spans="2:8" ht="17.149999999999999" customHeight="1" x14ac:dyDescent="0.25">
      <c r="B32" s="8" t="s">
        <v>178</v>
      </c>
      <c r="C32" s="9" t="s">
        <v>1</v>
      </c>
      <c r="D32" s="9" t="s">
        <v>59</v>
      </c>
      <c r="E32" s="10" t="s">
        <v>29</v>
      </c>
      <c r="F32" s="11">
        <v>100</v>
      </c>
      <c r="G32" s="12"/>
    </row>
    <row r="33" spans="2:7" ht="17.149999999999999" customHeight="1" x14ac:dyDescent="0.25">
      <c r="B33" s="8" t="s">
        <v>230</v>
      </c>
      <c r="C33" s="9" t="s">
        <v>1</v>
      </c>
      <c r="D33" s="9" t="s">
        <v>27</v>
      </c>
      <c r="E33" s="10" t="s">
        <v>29</v>
      </c>
      <c r="F33" s="11">
        <v>190</v>
      </c>
      <c r="G33" s="12"/>
    </row>
    <row r="34" spans="2:7" ht="17.149999999999999" customHeight="1" x14ac:dyDescent="0.25">
      <c r="B34" s="8" t="s">
        <v>231</v>
      </c>
      <c r="C34" s="9" t="s">
        <v>232</v>
      </c>
      <c r="D34" s="9" t="s">
        <v>233</v>
      </c>
      <c r="E34" s="10" t="s">
        <v>29</v>
      </c>
      <c r="F34" s="11">
        <v>120</v>
      </c>
      <c r="G34" s="12"/>
    </row>
    <row r="35" spans="2:7" ht="17.149999999999999" customHeight="1" x14ac:dyDescent="0.25">
      <c r="B35" s="8">
        <v>202</v>
      </c>
      <c r="C35" s="9" t="s">
        <v>18</v>
      </c>
      <c r="D35" s="9" t="s">
        <v>79</v>
      </c>
      <c r="E35" s="10" t="s">
        <v>316</v>
      </c>
      <c r="F35" s="11">
        <v>900</v>
      </c>
      <c r="G35" s="12"/>
    </row>
    <row r="36" spans="2:7" ht="17.149999999999999" customHeight="1" x14ac:dyDescent="0.25">
      <c r="B36" s="8">
        <v>203</v>
      </c>
      <c r="C36" s="9" t="s">
        <v>277</v>
      </c>
      <c r="D36" s="9" t="s">
        <v>206</v>
      </c>
      <c r="E36" s="10" t="s">
        <v>34</v>
      </c>
      <c r="F36" s="11">
        <v>1900</v>
      </c>
      <c r="G36" s="12"/>
    </row>
    <row r="37" spans="2:7" ht="17.149999999999999" customHeight="1" x14ac:dyDescent="0.25">
      <c r="B37" s="8" t="s">
        <v>276</v>
      </c>
      <c r="C37" s="9" t="s">
        <v>24</v>
      </c>
      <c r="D37" s="9" t="s">
        <v>206</v>
      </c>
      <c r="E37" s="10" t="s">
        <v>34</v>
      </c>
      <c r="F37" s="11">
        <v>1900</v>
      </c>
      <c r="G37" s="12"/>
    </row>
    <row r="38" spans="2:7" ht="17.149999999999999" customHeight="1" x14ac:dyDescent="0.25">
      <c r="B38" s="8">
        <v>204</v>
      </c>
      <c r="C38" s="9" t="s">
        <v>216</v>
      </c>
      <c r="D38" s="9" t="s">
        <v>217</v>
      </c>
      <c r="E38" s="10" t="s">
        <v>34</v>
      </c>
      <c r="F38" s="11">
        <v>20000</v>
      </c>
      <c r="G38" s="12"/>
    </row>
    <row r="39" spans="2:7" ht="17.149999999999999" customHeight="1" x14ac:dyDescent="0.25">
      <c r="B39" s="8">
        <v>205</v>
      </c>
      <c r="C39" s="9" t="s">
        <v>36</v>
      </c>
      <c r="D39" s="9"/>
      <c r="E39" s="10" t="s">
        <v>34</v>
      </c>
      <c r="F39" s="22">
        <v>1500</v>
      </c>
      <c r="G39" s="12"/>
    </row>
    <row r="40" spans="2:7" ht="17.149999999999999" customHeight="1" x14ac:dyDescent="0.25">
      <c r="B40" s="8">
        <v>206</v>
      </c>
      <c r="C40" s="9" t="s">
        <v>109</v>
      </c>
      <c r="D40" s="9" t="s">
        <v>116</v>
      </c>
      <c r="E40" s="10" t="s">
        <v>34</v>
      </c>
      <c r="F40" s="19">
        <v>6000</v>
      </c>
      <c r="G40" s="12"/>
    </row>
    <row r="41" spans="2:7" ht="17.149999999999999" customHeight="1" x14ac:dyDescent="0.25">
      <c r="B41" s="8">
        <v>207</v>
      </c>
      <c r="C41" s="9" t="s">
        <v>214</v>
      </c>
      <c r="D41" s="9"/>
      <c r="E41" s="10"/>
      <c r="F41" s="11"/>
      <c r="G41" s="12"/>
    </row>
    <row r="42" spans="2:7" ht="17.149999999999999" customHeight="1" x14ac:dyDescent="0.25">
      <c r="B42" s="8" t="s">
        <v>207</v>
      </c>
      <c r="C42" s="9" t="s">
        <v>214</v>
      </c>
      <c r="D42" s="9" t="s">
        <v>194</v>
      </c>
      <c r="E42" s="10" t="s">
        <v>41</v>
      </c>
      <c r="F42" s="11">
        <v>400</v>
      </c>
      <c r="G42" s="11"/>
    </row>
    <row r="43" spans="2:7" ht="17.149999999999999" customHeight="1" x14ac:dyDescent="0.25">
      <c r="B43" s="8" t="s">
        <v>208</v>
      </c>
      <c r="C43" s="9" t="s">
        <v>214</v>
      </c>
      <c r="D43" s="9" t="s">
        <v>195</v>
      </c>
      <c r="E43" s="10" t="s">
        <v>41</v>
      </c>
      <c r="F43" s="11"/>
      <c r="G43" s="11"/>
    </row>
    <row r="44" spans="2:7" ht="17.149999999999999" customHeight="1" x14ac:dyDescent="0.25">
      <c r="B44" s="8" t="s">
        <v>209</v>
      </c>
      <c r="C44" s="9" t="s">
        <v>214</v>
      </c>
      <c r="D44" s="9" t="s">
        <v>196</v>
      </c>
      <c r="E44" s="10" t="s">
        <v>41</v>
      </c>
      <c r="F44" s="11">
        <v>570</v>
      </c>
      <c r="G44" s="11">
        <v>2000</v>
      </c>
    </row>
    <row r="45" spans="2:7" ht="17.149999999999999" customHeight="1" x14ac:dyDescent="0.25">
      <c r="B45" s="8" t="s">
        <v>210</v>
      </c>
      <c r="C45" s="9" t="s">
        <v>214</v>
      </c>
      <c r="D45" s="9" t="s">
        <v>197</v>
      </c>
      <c r="E45" s="10" t="s">
        <v>41</v>
      </c>
      <c r="F45" s="11">
        <v>450</v>
      </c>
      <c r="G45" s="11">
        <v>1800</v>
      </c>
    </row>
    <row r="46" spans="2:7" ht="17.149999999999999" customHeight="1" x14ac:dyDescent="0.25">
      <c r="B46" s="8">
        <v>208</v>
      </c>
      <c r="C46" s="9" t="s">
        <v>215</v>
      </c>
      <c r="D46" s="9"/>
      <c r="E46" s="10"/>
      <c r="F46" s="11"/>
      <c r="G46" s="11"/>
    </row>
    <row r="47" spans="2:7" ht="17.149999999999999" customHeight="1" x14ac:dyDescent="0.25">
      <c r="B47" s="8" t="s">
        <v>211</v>
      </c>
      <c r="C47" s="9" t="s">
        <v>215</v>
      </c>
      <c r="D47" s="9" t="s">
        <v>184</v>
      </c>
      <c r="E47" s="10" t="s">
        <v>41</v>
      </c>
      <c r="F47" s="11">
        <v>250</v>
      </c>
      <c r="G47" s="11">
        <v>1000</v>
      </c>
    </row>
    <row r="48" spans="2:7" ht="17.149999999999999" customHeight="1" x14ac:dyDescent="0.25">
      <c r="B48" s="8" t="s">
        <v>212</v>
      </c>
      <c r="C48" s="9" t="s">
        <v>215</v>
      </c>
      <c r="D48" s="9" t="s">
        <v>183</v>
      </c>
      <c r="E48" s="10" t="s">
        <v>41</v>
      </c>
      <c r="F48" s="11"/>
      <c r="G48" s="11"/>
    </row>
    <row r="49" spans="2:7" ht="17.149999999999999" customHeight="1" x14ac:dyDescent="0.25">
      <c r="B49" s="8">
        <v>209</v>
      </c>
      <c r="C49" s="9" t="s">
        <v>213</v>
      </c>
      <c r="D49" s="9"/>
      <c r="E49" s="10"/>
      <c r="F49" s="11"/>
      <c r="G49" s="11"/>
    </row>
    <row r="50" spans="2:7" ht="17.149999999999999" customHeight="1" x14ac:dyDescent="0.25">
      <c r="B50" s="5" t="s">
        <v>139</v>
      </c>
      <c r="C50" s="5"/>
      <c r="D50" s="5"/>
      <c r="E50" s="6"/>
      <c r="F50" s="7"/>
      <c r="G50" s="7"/>
    </row>
    <row r="51" spans="2:7" ht="17.149999999999999" customHeight="1" x14ac:dyDescent="0.25">
      <c r="B51" s="8">
        <v>301</v>
      </c>
      <c r="C51" s="9" t="s">
        <v>218</v>
      </c>
      <c r="D51" s="9" t="str">
        <f>D52</f>
        <v>De160-De315</v>
      </c>
      <c r="E51" s="10" t="s">
        <v>29</v>
      </c>
      <c r="F51" s="11">
        <v>200</v>
      </c>
      <c r="G51" s="12"/>
    </row>
    <row r="52" spans="2:7" ht="17.149999999999999" customHeight="1" x14ac:dyDescent="0.25">
      <c r="B52" s="8" t="s">
        <v>143</v>
      </c>
      <c r="C52" s="9" t="s">
        <v>5</v>
      </c>
      <c r="D52" s="9" t="s">
        <v>27</v>
      </c>
      <c r="E52" s="10" t="s">
        <v>29</v>
      </c>
      <c r="F52" s="11">
        <v>210</v>
      </c>
      <c r="G52" s="12"/>
    </row>
    <row r="53" spans="2:7" ht="17.149999999999999" customHeight="1" x14ac:dyDescent="0.25">
      <c r="B53" s="8" t="s">
        <v>145</v>
      </c>
      <c r="C53" s="9" t="s">
        <v>5</v>
      </c>
      <c r="D53" s="9" t="s">
        <v>22</v>
      </c>
      <c r="E53" s="10" t="s">
        <v>29</v>
      </c>
      <c r="F53" s="11">
        <v>250</v>
      </c>
      <c r="G53" s="12"/>
    </row>
    <row r="54" spans="2:7" ht="17.149999999999999" customHeight="1" x14ac:dyDescent="0.25">
      <c r="B54" s="8" t="s">
        <v>146</v>
      </c>
      <c r="C54" s="9" t="s">
        <v>5</v>
      </c>
      <c r="D54" s="9" t="s">
        <v>50</v>
      </c>
      <c r="E54" s="10" t="s">
        <v>29</v>
      </c>
      <c r="F54" s="11"/>
      <c r="G54" s="12"/>
    </row>
    <row r="55" spans="2:7" ht="17.149999999999999" customHeight="1" x14ac:dyDescent="0.25">
      <c r="B55" s="8" t="s">
        <v>147</v>
      </c>
      <c r="C55" s="9" t="s">
        <v>5</v>
      </c>
      <c r="D55" s="9" t="s">
        <v>25</v>
      </c>
      <c r="E55" s="10" t="s">
        <v>29</v>
      </c>
      <c r="F55" s="11"/>
      <c r="G55" s="12"/>
    </row>
    <row r="56" spans="2:7" ht="17.149999999999999" customHeight="1" x14ac:dyDescent="0.25">
      <c r="B56" s="8" t="s">
        <v>234</v>
      </c>
      <c r="C56" s="9" t="s">
        <v>52</v>
      </c>
      <c r="D56" s="9" t="s">
        <v>27</v>
      </c>
      <c r="E56" s="10" t="s">
        <v>29</v>
      </c>
      <c r="F56" s="11">
        <v>200</v>
      </c>
      <c r="G56" s="12"/>
    </row>
    <row r="57" spans="2:7" ht="17.149999999999999" customHeight="1" x14ac:dyDescent="0.25">
      <c r="B57" s="8" t="s">
        <v>235</v>
      </c>
      <c r="C57" s="9" t="s">
        <v>52</v>
      </c>
      <c r="D57" s="9" t="s">
        <v>22</v>
      </c>
      <c r="E57" s="10" t="s">
        <v>29</v>
      </c>
      <c r="F57" s="11">
        <v>240</v>
      </c>
      <c r="G57" s="12"/>
    </row>
    <row r="58" spans="2:7" ht="17.149999999999999" customHeight="1" x14ac:dyDescent="0.25">
      <c r="B58" s="8" t="s">
        <v>236</v>
      </c>
      <c r="C58" s="9" t="s">
        <v>52</v>
      </c>
      <c r="D58" s="9" t="s">
        <v>50</v>
      </c>
      <c r="E58" s="10" t="s">
        <v>29</v>
      </c>
      <c r="F58" s="11">
        <v>550</v>
      </c>
      <c r="G58" s="12"/>
    </row>
    <row r="59" spans="2:7" ht="17.149999999999999" customHeight="1" x14ac:dyDescent="0.25">
      <c r="B59" s="8" t="s">
        <v>237</v>
      </c>
      <c r="C59" s="9" t="s">
        <v>52</v>
      </c>
      <c r="D59" s="9" t="s">
        <v>25</v>
      </c>
      <c r="E59" s="10" t="s">
        <v>29</v>
      </c>
      <c r="F59" s="11">
        <v>750</v>
      </c>
      <c r="G59" s="12"/>
    </row>
    <row r="60" spans="2:7" ht="17.149999999999999" customHeight="1" x14ac:dyDescent="0.25">
      <c r="B60" s="8">
        <v>302</v>
      </c>
      <c r="C60" s="9" t="s">
        <v>219</v>
      </c>
      <c r="D60" s="9" t="str">
        <f>D61</f>
        <v>De63-De110</v>
      </c>
      <c r="E60" s="10" t="s">
        <v>29</v>
      </c>
      <c r="F60" s="11">
        <v>150</v>
      </c>
      <c r="G60" s="12"/>
    </row>
    <row r="61" spans="2:7" ht="17.149999999999999" customHeight="1" x14ac:dyDescent="0.25">
      <c r="B61" s="8" t="s">
        <v>144</v>
      </c>
      <c r="C61" s="9" t="s">
        <v>8</v>
      </c>
      <c r="D61" s="9" t="s">
        <v>17</v>
      </c>
      <c r="E61" s="10" t="s">
        <v>29</v>
      </c>
      <c r="F61" s="11">
        <v>120</v>
      </c>
      <c r="G61" s="12"/>
    </row>
    <row r="62" spans="2:7" ht="17.149999999999999" customHeight="1" x14ac:dyDescent="0.25">
      <c r="B62" s="8" t="s">
        <v>148</v>
      </c>
      <c r="C62" s="9" t="s">
        <v>8</v>
      </c>
      <c r="D62" s="9" t="s">
        <v>27</v>
      </c>
      <c r="E62" s="10" t="s">
        <v>29</v>
      </c>
      <c r="F62" s="11">
        <v>200</v>
      </c>
      <c r="G62" s="12"/>
    </row>
    <row r="63" spans="2:7" ht="17.149999999999999" customHeight="1" x14ac:dyDescent="0.25">
      <c r="B63" s="8" t="s">
        <v>149</v>
      </c>
      <c r="C63" s="9" t="s">
        <v>28</v>
      </c>
      <c r="D63" s="9" t="s">
        <v>54</v>
      </c>
      <c r="E63" s="10" t="s">
        <v>29</v>
      </c>
      <c r="F63" s="11">
        <v>120</v>
      </c>
      <c r="G63" s="12"/>
    </row>
    <row r="64" spans="2:7" ht="17.149999999999999" customHeight="1" x14ac:dyDescent="0.25">
      <c r="B64" s="8" t="s">
        <v>150</v>
      </c>
      <c r="C64" s="9" t="s">
        <v>28</v>
      </c>
      <c r="D64" s="9" t="s">
        <v>27</v>
      </c>
      <c r="E64" s="10" t="s">
        <v>29</v>
      </c>
      <c r="F64" s="11">
        <v>190</v>
      </c>
      <c r="G64" s="12"/>
    </row>
    <row r="65" spans="2:8" ht="17.149999999999999" customHeight="1" x14ac:dyDescent="0.25">
      <c r="B65" s="8">
        <v>303</v>
      </c>
      <c r="C65" s="9" t="s">
        <v>226</v>
      </c>
      <c r="D65" s="9"/>
      <c r="E65" s="10" t="s">
        <v>316</v>
      </c>
      <c r="F65" s="11">
        <v>35000</v>
      </c>
      <c r="G65" s="12"/>
    </row>
    <row r="66" spans="2:8" ht="17.149999999999999" customHeight="1" x14ac:dyDescent="0.25">
      <c r="B66" s="8" t="s">
        <v>151</v>
      </c>
      <c r="C66" s="9" t="s">
        <v>220</v>
      </c>
      <c r="D66" s="9" t="s">
        <v>223</v>
      </c>
      <c r="E66" s="10" t="s">
        <v>316</v>
      </c>
      <c r="F66" s="11">
        <v>35000</v>
      </c>
      <c r="G66" s="11">
        <v>1000</v>
      </c>
      <c r="H66" s="23"/>
    </row>
    <row r="67" spans="2:8" ht="17.149999999999999" customHeight="1" x14ac:dyDescent="0.25">
      <c r="B67" s="8" t="s">
        <v>152</v>
      </c>
      <c r="C67" s="9" t="s">
        <v>221</v>
      </c>
      <c r="D67" s="9" t="s">
        <v>222</v>
      </c>
      <c r="E67" s="10" t="s">
        <v>316</v>
      </c>
      <c r="F67" s="11">
        <v>40000</v>
      </c>
      <c r="G67" s="11">
        <v>1000</v>
      </c>
      <c r="H67" s="23"/>
    </row>
    <row r="68" spans="2:8" ht="17.149999999999999" customHeight="1" x14ac:dyDescent="0.25">
      <c r="B68" s="8" t="s">
        <v>153</v>
      </c>
      <c r="C68" s="9" t="s">
        <v>224</v>
      </c>
      <c r="D68" s="9" t="s">
        <v>225</v>
      </c>
      <c r="E68" s="10" t="s">
        <v>316</v>
      </c>
      <c r="F68" s="11">
        <v>50000</v>
      </c>
      <c r="G68" s="11">
        <v>1000</v>
      </c>
      <c r="H68" s="23"/>
    </row>
    <row r="69" spans="2:8" ht="17.149999999999999" customHeight="1" x14ac:dyDescent="0.25">
      <c r="B69" s="8" t="s">
        <v>156</v>
      </c>
      <c r="C69" s="9" t="s">
        <v>0</v>
      </c>
      <c r="D69" s="9"/>
      <c r="E69" s="10" t="s">
        <v>316</v>
      </c>
      <c r="F69" s="11">
        <v>50000</v>
      </c>
      <c r="G69" s="11">
        <v>1000</v>
      </c>
    </row>
    <row r="70" spans="2:8" ht="17.149999999999999" customHeight="1" x14ac:dyDescent="0.25">
      <c r="B70" s="8" t="s">
        <v>299</v>
      </c>
      <c r="C70" s="9" t="s">
        <v>300</v>
      </c>
      <c r="D70" s="9"/>
      <c r="E70" s="10" t="s">
        <v>316</v>
      </c>
      <c r="F70" s="12"/>
      <c r="G70" s="12"/>
    </row>
    <row r="71" spans="2:8" ht="17.149999999999999" customHeight="1" x14ac:dyDescent="0.25">
      <c r="B71" s="8" t="s">
        <v>306</v>
      </c>
      <c r="C71" s="9" t="s">
        <v>307</v>
      </c>
      <c r="D71" s="9"/>
      <c r="E71" s="10" t="s">
        <v>316</v>
      </c>
      <c r="F71" s="12">
        <v>60000</v>
      </c>
      <c r="G71" s="12"/>
    </row>
    <row r="72" spans="2:8" ht="17.149999999999999" customHeight="1" x14ac:dyDescent="0.25">
      <c r="B72" s="8">
        <v>304</v>
      </c>
      <c r="C72" s="9" t="s">
        <v>18</v>
      </c>
      <c r="D72" s="9" t="s">
        <v>275</v>
      </c>
      <c r="E72" s="10" t="s">
        <v>316</v>
      </c>
      <c r="F72" s="11"/>
      <c r="G72" s="12"/>
    </row>
    <row r="73" spans="2:8" ht="17.149999999999999" customHeight="1" x14ac:dyDescent="0.25">
      <c r="B73" s="8">
        <v>305</v>
      </c>
      <c r="C73" s="9" t="s">
        <v>292</v>
      </c>
      <c r="D73" s="9" t="s">
        <v>293</v>
      </c>
      <c r="E73" s="10" t="s">
        <v>39</v>
      </c>
      <c r="F73" s="11">
        <v>300</v>
      </c>
      <c r="G73" s="11"/>
    </row>
    <row r="74" spans="2:8" ht="17.149999999999999" customHeight="1" x14ac:dyDescent="0.25">
      <c r="B74" s="8">
        <v>306</v>
      </c>
      <c r="C74" s="9" t="s">
        <v>303</v>
      </c>
      <c r="D74" s="9"/>
      <c r="E74" s="10" t="s">
        <v>34</v>
      </c>
      <c r="F74" s="11">
        <v>2000</v>
      </c>
      <c r="G74" s="11"/>
    </row>
    <row r="75" spans="2:8" ht="17.149999999999999" customHeight="1" x14ac:dyDescent="0.25">
      <c r="B75" s="8">
        <v>307</v>
      </c>
      <c r="C75" s="9" t="s">
        <v>301</v>
      </c>
      <c r="D75" s="9"/>
      <c r="E75" s="10"/>
      <c r="F75" s="11"/>
      <c r="G75" s="11"/>
    </row>
    <row r="76" spans="2:8" ht="17.149999999999999" customHeight="1" x14ac:dyDescent="0.25">
      <c r="B76" s="8" t="s">
        <v>302</v>
      </c>
      <c r="C76" s="9" t="s">
        <v>298</v>
      </c>
      <c r="D76" s="9"/>
      <c r="E76" s="10" t="s">
        <v>29</v>
      </c>
      <c r="F76" s="11"/>
      <c r="G76" s="11"/>
    </row>
    <row r="77" spans="2:8" ht="17.149999999999999" customHeight="1" x14ac:dyDescent="0.25">
      <c r="B77" s="8">
        <v>310</v>
      </c>
      <c r="C77" s="9" t="s">
        <v>313</v>
      </c>
      <c r="D77" s="9"/>
      <c r="E77" s="10" t="s">
        <v>29</v>
      </c>
      <c r="F77" s="11">
        <v>15</v>
      </c>
      <c r="G77" s="11"/>
    </row>
    <row r="78" spans="2:8" ht="17.149999999999999" customHeight="1" x14ac:dyDescent="0.25">
      <c r="B78" s="5" t="s">
        <v>140</v>
      </c>
      <c r="C78" s="5"/>
      <c r="D78" s="5"/>
      <c r="E78" s="6"/>
      <c r="F78" s="7"/>
      <c r="G78" s="7"/>
    </row>
    <row r="79" spans="2:8" ht="17.149999999999999" customHeight="1" x14ac:dyDescent="0.25">
      <c r="B79" s="8">
        <v>401</v>
      </c>
      <c r="C79" s="17" t="s">
        <v>118</v>
      </c>
      <c r="D79" s="17"/>
      <c r="E79" s="18"/>
      <c r="F79" s="19"/>
      <c r="G79" s="20"/>
    </row>
    <row r="80" spans="2:8" ht="17.149999999999999" customHeight="1" x14ac:dyDescent="0.25">
      <c r="B80" s="8" t="s">
        <v>227</v>
      </c>
      <c r="C80" s="17" t="s">
        <v>32</v>
      </c>
      <c r="D80" s="17"/>
      <c r="E80" s="18" t="s">
        <v>34</v>
      </c>
      <c r="F80" s="19">
        <v>128000</v>
      </c>
      <c r="G80" s="20"/>
    </row>
    <row r="81" spans="2:8" ht="17.149999999999999" customHeight="1" x14ac:dyDescent="0.25">
      <c r="B81" s="8" t="s">
        <v>228</v>
      </c>
      <c r="C81" s="17" t="s">
        <v>16</v>
      </c>
      <c r="D81" s="17"/>
      <c r="E81" s="18" t="s">
        <v>55</v>
      </c>
      <c r="F81" s="19">
        <v>705</v>
      </c>
      <c r="G81" s="19">
        <v>51000</v>
      </c>
    </row>
    <row r="82" spans="2:8" ht="17.149999999999999" customHeight="1" x14ac:dyDescent="0.25">
      <c r="B82" s="8" t="s">
        <v>229</v>
      </c>
      <c r="C82" s="17" t="s">
        <v>19</v>
      </c>
      <c r="D82" s="17"/>
      <c r="E82" s="18" t="s">
        <v>55</v>
      </c>
      <c r="F82" s="19">
        <v>640</v>
      </c>
      <c r="G82" s="19">
        <v>75000</v>
      </c>
    </row>
    <row r="83" spans="2:8" ht="17.149999999999999" customHeight="1" x14ac:dyDescent="0.25">
      <c r="B83" s="8">
        <v>402</v>
      </c>
      <c r="C83" s="17" t="s">
        <v>7</v>
      </c>
      <c r="D83" s="17"/>
      <c r="E83" s="18" t="s">
        <v>316</v>
      </c>
      <c r="F83" s="19">
        <v>51000</v>
      </c>
      <c r="G83" s="20"/>
    </row>
    <row r="84" spans="2:8" ht="17.149999999999999" customHeight="1" x14ac:dyDescent="0.25">
      <c r="B84" s="8">
        <v>403</v>
      </c>
      <c r="C84" s="17" t="s">
        <v>9</v>
      </c>
      <c r="D84" s="17" t="s">
        <v>297</v>
      </c>
      <c r="E84" s="18" t="s">
        <v>34</v>
      </c>
      <c r="F84" s="19">
        <v>1470600</v>
      </c>
      <c r="G84" s="20"/>
    </row>
    <row r="85" spans="2:8" ht="17.149999999999999" customHeight="1" x14ac:dyDescent="0.25">
      <c r="B85" s="8">
        <v>404</v>
      </c>
      <c r="C85" s="17" t="s">
        <v>11</v>
      </c>
      <c r="D85" s="17"/>
      <c r="E85" s="18" t="s">
        <v>39</v>
      </c>
      <c r="F85" s="19">
        <v>15</v>
      </c>
      <c r="G85" s="20"/>
    </row>
    <row r="86" spans="2:8" ht="17.149999999999999" customHeight="1" x14ac:dyDescent="0.25">
      <c r="B86" s="8">
        <v>405</v>
      </c>
      <c r="C86" s="17" t="s">
        <v>174</v>
      </c>
      <c r="D86" s="17"/>
      <c r="E86" s="18"/>
      <c r="F86" s="19"/>
      <c r="G86" s="20"/>
    </row>
    <row r="87" spans="2:8" ht="17.149999999999999" customHeight="1" x14ac:dyDescent="0.25">
      <c r="B87" s="8">
        <v>406</v>
      </c>
      <c r="C87" s="17" t="s">
        <v>51</v>
      </c>
      <c r="D87" s="17"/>
      <c r="E87" s="18" t="s">
        <v>34</v>
      </c>
      <c r="F87" s="19">
        <v>2600</v>
      </c>
      <c r="G87" s="20"/>
    </row>
    <row r="88" spans="2:8" ht="17.149999999999999" customHeight="1" x14ac:dyDescent="0.25">
      <c r="B88" s="8">
        <v>407</v>
      </c>
      <c r="C88" s="9" t="s">
        <v>273</v>
      </c>
      <c r="D88" s="9"/>
      <c r="E88" s="10" t="s">
        <v>316</v>
      </c>
      <c r="F88" s="11">
        <v>6000</v>
      </c>
      <c r="G88" s="12"/>
      <c r="H88" s="21"/>
    </row>
    <row r="89" spans="2:8" ht="17.149999999999999" customHeight="1" x14ac:dyDescent="0.25">
      <c r="B89" s="8">
        <v>408</v>
      </c>
      <c r="C89" s="9" t="s">
        <v>272</v>
      </c>
      <c r="D89" s="9" t="s">
        <v>117</v>
      </c>
      <c r="E89" s="10" t="s">
        <v>316</v>
      </c>
      <c r="F89" s="11">
        <v>5000</v>
      </c>
      <c r="G89" s="12"/>
      <c r="H89" s="21"/>
    </row>
    <row r="90" spans="2:8" ht="17.149999999999999" customHeight="1" x14ac:dyDescent="0.25">
      <c r="B90" s="8">
        <v>409</v>
      </c>
      <c r="C90" s="9" t="s">
        <v>311</v>
      </c>
      <c r="D90" s="9" t="s">
        <v>312</v>
      </c>
      <c r="E90" s="10" t="s">
        <v>10</v>
      </c>
      <c r="F90" s="11">
        <v>30000</v>
      </c>
      <c r="G90" s="12"/>
      <c r="H90" s="21"/>
    </row>
    <row r="91" spans="2:8" ht="17.149999999999999" customHeight="1" x14ac:dyDescent="0.25">
      <c r="B91" s="5" t="s">
        <v>141</v>
      </c>
      <c r="C91" s="5"/>
      <c r="D91" s="5"/>
      <c r="E91" s="6"/>
      <c r="F91" s="7"/>
      <c r="G91" s="7"/>
    </row>
    <row r="92" spans="2:8" ht="17.149999999999999" customHeight="1" x14ac:dyDescent="0.25">
      <c r="B92" s="8">
        <v>501</v>
      </c>
      <c r="C92" s="9" t="s">
        <v>259</v>
      </c>
      <c r="D92" s="9"/>
      <c r="E92" s="10" t="s">
        <v>29</v>
      </c>
      <c r="F92" s="11">
        <v>200</v>
      </c>
      <c r="G92" s="12"/>
    </row>
    <row r="93" spans="2:8" ht="17.149999999999999" customHeight="1" x14ac:dyDescent="0.25">
      <c r="B93" s="8" t="s">
        <v>157</v>
      </c>
      <c r="C93" s="9" t="s">
        <v>169</v>
      </c>
      <c r="D93" s="9" t="s">
        <v>27</v>
      </c>
      <c r="E93" s="10" t="s">
        <v>29</v>
      </c>
      <c r="F93" s="11">
        <v>210</v>
      </c>
      <c r="G93" s="12"/>
    </row>
    <row r="94" spans="2:8" ht="17.149999999999999" customHeight="1" x14ac:dyDescent="0.25">
      <c r="B94" s="8" t="s">
        <v>158</v>
      </c>
      <c r="C94" s="9" t="s">
        <v>169</v>
      </c>
      <c r="D94" s="9" t="s">
        <v>305</v>
      </c>
      <c r="E94" s="10" t="s">
        <v>29</v>
      </c>
      <c r="F94" s="11">
        <v>300</v>
      </c>
      <c r="G94" s="12"/>
    </row>
    <row r="95" spans="2:8" ht="17.149999999999999" customHeight="1" x14ac:dyDescent="0.25">
      <c r="B95" s="8" t="s">
        <v>159</v>
      </c>
      <c r="C95" s="9" t="s">
        <v>169</v>
      </c>
      <c r="D95" s="9" t="s">
        <v>304</v>
      </c>
      <c r="E95" s="10" t="s">
        <v>29</v>
      </c>
      <c r="F95" s="11"/>
      <c r="G95" s="12"/>
    </row>
    <row r="96" spans="2:8" ht="17.149999999999999" customHeight="1" x14ac:dyDescent="0.25">
      <c r="B96" s="8" t="s">
        <v>160</v>
      </c>
      <c r="C96" s="9" t="s">
        <v>169</v>
      </c>
      <c r="D96" s="9" t="s">
        <v>25</v>
      </c>
      <c r="E96" s="10" t="s">
        <v>29</v>
      </c>
      <c r="F96" s="11">
        <v>1000</v>
      </c>
      <c r="G96" s="12"/>
    </row>
    <row r="97" spans="2:8" ht="17.149999999999999" customHeight="1" x14ac:dyDescent="0.25">
      <c r="B97" s="8" t="s">
        <v>238</v>
      </c>
      <c r="C97" s="9" t="s">
        <v>170</v>
      </c>
      <c r="D97" s="9" t="s">
        <v>27</v>
      </c>
      <c r="E97" s="10" t="s">
        <v>29</v>
      </c>
      <c r="F97" s="11">
        <v>200</v>
      </c>
      <c r="G97" s="12"/>
    </row>
    <row r="98" spans="2:8" ht="17.149999999999999" customHeight="1" x14ac:dyDescent="0.25">
      <c r="B98" s="8" t="s">
        <v>239</v>
      </c>
      <c r="C98" s="9" t="s">
        <v>170</v>
      </c>
      <c r="D98" s="9" t="s">
        <v>22</v>
      </c>
      <c r="E98" s="10" t="s">
        <v>29</v>
      </c>
      <c r="F98" s="11">
        <v>240</v>
      </c>
      <c r="G98" s="12"/>
    </row>
    <row r="99" spans="2:8" ht="17.149999999999999" customHeight="1" x14ac:dyDescent="0.25">
      <c r="B99" s="8" t="s">
        <v>240</v>
      </c>
      <c r="C99" s="9" t="s">
        <v>170</v>
      </c>
      <c r="D99" s="9" t="s">
        <v>50</v>
      </c>
      <c r="E99" s="10" t="s">
        <v>29</v>
      </c>
      <c r="F99" s="11">
        <v>550</v>
      </c>
      <c r="G99" s="12"/>
    </row>
    <row r="100" spans="2:8" ht="17.149999999999999" customHeight="1" x14ac:dyDescent="0.25">
      <c r="B100" s="8" t="s">
        <v>241</v>
      </c>
      <c r="C100" s="9" t="s">
        <v>170</v>
      </c>
      <c r="D100" s="9" t="s">
        <v>25</v>
      </c>
      <c r="E100" s="10" t="s">
        <v>29</v>
      </c>
      <c r="F100" s="11">
        <v>750</v>
      </c>
      <c r="G100" s="12"/>
    </row>
    <row r="101" spans="2:8" ht="17.149999999999999" customHeight="1" x14ac:dyDescent="0.25">
      <c r="B101" s="8">
        <v>502</v>
      </c>
      <c r="C101" s="9" t="s">
        <v>242</v>
      </c>
      <c r="D101" s="9"/>
      <c r="E101" s="10" t="s">
        <v>29</v>
      </c>
      <c r="F101" s="11">
        <v>200</v>
      </c>
      <c r="G101" s="12"/>
    </row>
    <row r="102" spans="2:8" ht="17.149999999999999" customHeight="1" x14ac:dyDescent="0.25">
      <c r="B102" s="8" t="s">
        <v>161</v>
      </c>
      <c r="C102" s="9" t="s">
        <v>171</v>
      </c>
      <c r="D102" s="9" t="s">
        <v>17</v>
      </c>
      <c r="E102" s="10" t="s">
        <v>29</v>
      </c>
      <c r="F102" s="11">
        <v>120</v>
      </c>
      <c r="G102" s="12"/>
    </row>
    <row r="103" spans="2:8" ht="17.149999999999999" customHeight="1" x14ac:dyDescent="0.25">
      <c r="B103" s="8" t="s">
        <v>162</v>
      </c>
      <c r="C103" s="9" t="s">
        <v>171</v>
      </c>
      <c r="D103" s="9" t="s">
        <v>27</v>
      </c>
      <c r="E103" s="10" t="s">
        <v>29</v>
      </c>
      <c r="F103" s="11">
        <v>200</v>
      </c>
      <c r="G103" s="12"/>
    </row>
    <row r="104" spans="2:8" ht="17.149999999999999" customHeight="1" x14ac:dyDescent="0.25">
      <c r="B104" s="8" t="s">
        <v>163</v>
      </c>
      <c r="C104" s="9" t="s">
        <v>172</v>
      </c>
      <c r="D104" s="9" t="s">
        <v>54</v>
      </c>
      <c r="E104" s="10" t="s">
        <v>29</v>
      </c>
      <c r="F104" s="11">
        <v>120</v>
      </c>
      <c r="G104" s="12"/>
    </row>
    <row r="105" spans="2:8" ht="17.149999999999999" customHeight="1" x14ac:dyDescent="0.25">
      <c r="B105" s="8" t="s">
        <v>164</v>
      </c>
      <c r="C105" s="9" t="s">
        <v>172</v>
      </c>
      <c r="D105" s="9" t="s">
        <v>27</v>
      </c>
      <c r="E105" s="10" t="s">
        <v>29</v>
      </c>
      <c r="F105" s="11">
        <v>190</v>
      </c>
      <c r="G105" s="12"/>
    </row>
    <row r="106" spans="2:8" ht="17.149999999999999" customHeight="1" x14ac:dyDescent="0.25">
      <c r="B106" s="8">
        <v>503</v>
      </c>
      <c r="C106" s="9" t="s">
        <v>249</v>
      </c>
      <c r="D106" s="9"/>
      <c r="E106" s="10"/>
      <c r="F106" s="11"/>
      <c r="G106" s="12"/>
    </row>
    <row r="107" spans="2:8" ht="17.149999999999999" customHeight="1" x14ac:dyDescent="0.25">
      <c r="B107" s="8" t="s">
        <v>167</v>
      </c>
      <c r="C107" s="9" t="s">
        <v>243</v>
      </c>
      <c r="D107" s="9" t="s">
        <v>223</v>
      </c>
      <c r="E107" s="10" t="s">
        <v>316</v>
      </c>
      <c r="F107" s="11">
        <v>35000</v>
      </c>
      <c r="G107" s="11">
        <v>1000</v>
      </c>
      <c r="H107" s="23"/>
    </row>
    <row r="108" spans="2:8" ht="17.149999999999999" customHeight="1" x14ac:dyDescent="0.25">
      <c r="B108" s="8" t="s">
        <v>168</v>
      </c>
      <c r="C108" s="9" t="s">
        <v>250</v>
      </c>
      <c r="D108" s="9" t="s">
        <v>222</v>
      </c>
      <c r="E108" s="10" t="s">
        <v>316</v>
      </c>
      <c r="F108" s="11">
        <v>40000</v>
      </c>
      <c r="G108" s="11">
        <v>1000</v>
      </c>
      <c r="H108" s="23"/>
    </row>
    <row r="109" spans="2:8" ht="17.149999999999999" customHeight="1" x14ac:dyDescent="0.25">
      <c r="B109" s="8" t="s">
        <v>244</v>
      </c>
      <c r="C109" s="9" t="s">
        <v>251</v>
      </c>
      <c r="D109" s="9" t="s">
        <v>225</v>
      </c>
      <c r="E109" s="10" t="s">
        <v>316</v>
      </c>
      <c r="F109" s="11">
        <v>50000</v>
      </c>
      <c r="G109" s="11">
        <v>1000</v>
      </c>
      <c r="H109" s="23"/>
    </row>
    <row r="110" spans="2:8" ht="17.149999999999999" customHeight="1" x14ac:dyDescent="0.25">
      <c r="B110" s="8" t="s">
        <v>245</v>
      </c>
      <c r="C110" s="9" t="s">
        <v>173</v>
      </c>
      <c r="D110" s="9"/>
      <c r="E110" s="10" t="s">
        <v>316</v>
      </c>
      <c r="F110" s="12"/>
      <c r="G110" s="12"/>
    </row>
    <row r="111" spans="2:8" ht="17.149999999999999" customHeight="1" x14ac:dyDescent="0.25">
      <c r="B111" s="8">
        <v>504</v>
      </c>
      <c r="C111" s="9" t="s">
        <v>18</v>
      </c>
      <c r="D111" s="9" t="s">
        <v>275</v>
      </c>
      <c r="E111" s="10" t="s">
        <v>316</v>
      </c>
      <c r="F111" s="11">
        <v>900</v>
      </c>
      <c r="G111" s="12"/>
    </row>
    <row r="112" spans="2:8" ht="17.149999999999999" customHeight="1" x14ac:dyDescent="0.25">
      <c r="B112" s="8">
        <v>505</v>
      </c>
      <c r="C112" s="9" t="s">
        <v>253</v>
      </c>
      <c r="D112" s="9"/>
      <c r="E112" s="10" t="s">
        <v>29</v>
      </c>
      <c r="F112" s="11">
        <v>100</v>
      </c>
      <c r="G112" s="12"/>
    </row>
    <row r="113" spans="2:8" ht="17.149999999999999" customHeight="1" x14ac:dyDescent="0.25">
      <c r="B113" s="8" t="s">
        <v>165</v>
      </c>
      <c r="C113" s="9" t="s">
        <v>254</v>
      </c>
      <c r="D113" s="9"/>
      <c r="E113" s="10" t="s">
        <v>29</v>
      </c>
      <c r="F113" s="11">
        <v>200</v>
      </c>
      <c r="G113" s="12"/>
    </row>
    <row r="114" spans="2:8" ht="17.149999999999999" customHeight="1" x14ac:dyDescent="0.25">
      <c r="B114" s="8" t="s">
        <v>166</v>
      </c>
      <c r="C114" s="9" t="s">
        <v>125</v>
      </c>
      <c r="D114" s="9"/>
      <c r="E114" s="10" t="s">
        <v>29</v>
      </c>
      <c r="F114" s="11">
        <v>150</v>
      </c>
      <c r="G114" s="12"/>
    </row>
    <row r="115" spans="2:8" ht="17.149999999999999" customHeight="1" x14ac:dyDescent="0.25">
      <c r="B115" s="8" t="s">
        <v>278</v>
      </c>
      <c r="C115" s="9" t="s">
        <v>279</v>
      </c>
      <c r="D115" s="9" t="s">
        <v>290</v>
      </c>
      <c r="E115" s="10" t="s">
        <v>29</v>
      </c>
      <c r="F115" s="11">
        <v>100</v>
      </c>
      <c r="G115" s="12"/>
    </row>
    <row r="116" spans="2:8" ht="17.149999999999999" customHeight="1" x14ac:dyDescent="0.25">
      <c r="B116" s="8">
        <v>506</v>
      </c>
      <c r="C116" s="9" t="s">
        <v>252</v>
      </c>
      <c r="D116" s="9" t="s">
        <v>257</v>
      </c>
      <c r="E116" s="10" t="s">
        <v>29</v>
      </c>
      <c r="F116" s="11"/>
      <c r="G116" s="12"/>
    </row>
    <row r="117" spans="2:8" ht="17.149999999999999" customHeight="1" x14ac:dyDescent="0.25">
      <c r="B117" s="8" t="s">
        <v>255</v>
      </c>
      <c r="C117" s="9" t="s">
        <v>252</v>
      </c>
      <c r="D117" s="9" t="s">
        <v>258</v>
      </c>
      <c r="E117" s="10" t="s">
        <v>29</v>
      </c>
      <c r="F117" s="11"/>
      <c r="G117" s="12"/>
    </row>
    <row r="118" spans="2:8" ht="17.149999999999999" customHeight="1" x14ac:dyDescent="0.25">
      <c r="B118" s="8" t="s">
        <v>256</v>
      </c>
      <c r="C118" s="9" t="s">
        <v>252</v>
      </c>
      <c r="D118" s="9"/>
      <c r="E118" s="10" t="s">
        <v>29</v>
      </c>
      <c r="F118" s="11"/>
      <c r="G118" s="12"/>
    </row>
    <row r="119" spans="2:8" ht="17.149999999999999" customHeight="1" x14ac:dyDescent="0.25">
      <c r="B119" s="8">
        <v>507</v>
      </c>
      <c r="C119" s="9" t="s">
        <v>100</v>
      </c>
      <c r="D119" s="9" t="s">
        <v>101</v>
      </c>
      <c r="E119" s="10" t="s">
        <v>34</v>
      </c>
      <c r="F119" s="11">
        <v>1500</v>
      </c>
      <c r="G119" s="12"/>
    </row>
    <row r="120" spans="2:8" ht="17.149999999999999" customHeight="1" x14ac:dyDescent="0.25">
      <c r="B120" s="8">
        <v>508</v>
      </c>
      <c r="C120" s="9" t="s">
        <v>270</v>
      </c>
      <c r="D120" s="9"/>
      <c r="E120" s="10"/>
      <c r="F120" s="11"/>
      <c r="G120" s="12"/>
    </row>
    <row r="121" spans="2:8" ht="17.149999999999999" customHeight="1" x14ac:dyDescent="0.25">
      <c r="B121" s="8">
        <v>509</v>
      </c>
      <c r="C121" s="9" t="s">
        <v>271</v>
      </c>
      <c r="D121" s="9"/>
      <c r="E121" s="10"/>
      <c r="F121" s="11"/>
      <c r="G121" s="12"/>
      <c r="H121" s="21"/>
    </row>
    <row r="122" spans="2:8" ht="17.149999999999999" customHeight="1" x14ac:dyDescent="0.25">
      <c r="B122" s="8">
        <v>510</v>
      </c>
      <c r="C122" s="9" t="s">
        <v>259</v>
      </c>
      <c r="D122" s="9"/>
      <c r="E122" s="10"/>
      <c r="F122" s="11"/>
      <c r="G122" s="12"/>
    </row>
    <row r="123" spans="2:8" ht="17.149999999999999" customHeight="1" x14ac:dyDescent="0.25">
      <c r="B123" s="8" t="s">
        <v>280</v>
      </c>
      <c r="C123" s="9" t="s">
        <v>288</v>
      </c>
      <c r="D123" s="9" t="s">
        <v>27</v>
      </c>
      <c r="E123" s="10" t="s">
        <v>29</v>
      </c>
      <c r="F123" s="11">
        <v>210</v>
      </c>
      <c r="G123" s="12"/>
    </row>
    <row r="124" spans="2:8" ht="17.149999999999999" customHeight="1" x14ac:dyDescent="0.25">
      <c r="B124" s="8" t="s">
        <v>281</v>
      </c>
      <c r="C124" s="9" t="s">
        <v>288</v>
      </c>
      <c r="D124" s="9" t="s">
        <v>22</v>
      </c>
      <c r="E124" s="10" t="s">
        <v>29</v>
      </c>
      <c r="F124" s="11">
        <v>250</v>
      </c>
      <c r="G124" s="12"/>
    </row>
    <row r="125" spans="2:8" ht="17.149999999999999" customHeight="1" x14ac:dyDescent="0.25">
      <c r="B125" s="8" t="s">
        <v>282</v>
      </c>
      <c r="C125" s="9" t="s">
        <v>288</v>
      </c>
      <c r="D125" s="9" t="s">
        <v>50</v>
      </c>
      <c r="E125" s="10" t="s">
        <v>29</v>
      </c>
      <c r="F125" s="11"/>
      <c r="G125" s="12"/>
    </row>
    <row r="126" spans="2:8" ht="17.149999999999999" customHeight="1" x14ac:dyDescent="0.25">
      <c r="B126" s="8" t="s">
        <v>283</v>
      </c>
      <c r="C126" s="9" t="s">
        <v>288</v>
      </c>
      <c r="D126" s="9" t="s">
        <v>25</v>
      </c>
      <c r="E126" s="10" t="s">
        <v>29</v>
      </c>
      <c r="F126" s="11"/>
      <c r="G126" s="12"/>
    </row>
    <row r="127" spans="2:8" ht="17.149999999999999" customHeight="1" x14ac:dyDescent="0.25">
      <c r="B127" s="8" t="s">
        <v>284</v>
      </c>
      <c r="C127" s="9" t="s">
        <v>289</v>
      </c>
      <c r="D127" s="9" t="s">
        <v>27</v>
      </c>
      <c r="E127" s="10" t="s">
        <v>29</v>
      </c>
      <c r="F127" s="11">
        <v>200</v>
      </c>
      <c r="G127" s="12"/>
    </row>
    <row r="128" spans="2:8" ht="17.149999999999999" customHeight="1" x14ac:dyDescent="0.25">
      <c r="B128" s="8" t="s">
        <v>285</v>
      </c>
      <c r="C128" s="9" t="s">
        <v>289</v>
      </c>
      <c r="D128" s="9" t="s">
        <v>22</v>
      </c>
      <c r="E128" s="10" t="s">
        <v>29</v>
      </c>
      <c r="F128" s="11">
        <v>240</v>
      </c>
      <c r="G128" s="12"/>
    </row>
    <row r="129" spans="2:7" ht="17.149999999999999" customHeight="1" x14ac:dyDescent="0.25">
      <c r="B129" s="8" t="s">
        <v>286</v>
      </c>
      <c r="C129" s="9" t="s">
        <v>289</v>
      </c>
      <c r="D129" s="9" t="s">
        <v>50</v>
      </c>
      <c r="E129" s="10" t="s">
        <v>29</v>
      </c>
      <c r="F129" s="11">
        <v>550</v>
      </c>
      <c r="G129" s="12"/>
    </row>
    <row r="130" spans="2:7" ht="17.149999999999999" customHeight="1" x14ac:dyDescent="0.25">
      <c r="B130" s="8" t="s">
        <v>287</v>
      </c>
      <c r="C130" s="9" t="s">
        <v>289</v>
      </c>
      <c r="D130" s="9" t="s">
        <v>25</v>
      </c>
      <c r="E130" s="10" t="s">
        <v>29</v>
      </c>
      <c r="F130" s="11">
        <v>750</v>
      </c>
      <c r="G130" s="12"/>
    </row>
    <row r="131" spans="2:7" ht="17.149999999999999" customHeight="1" x14ac:dyDescent="0.25">
      <c r="B131" s="5" t="s">
        <v>186</v>
      </c>
      <c r="C131" s="5"/>
      <c r="D131" s="5"/>
      <c r="E131" s="6"/>
      <c r="F131" s="7"/>
      <c r="G131" s="7"/>
    </row>
    <row r="132" spans="2:7" ht="17.149999999999999" customHeight="1" x14ac:dyDescent="0.25">
      <c r="B132" s="8">
        <v>601</v>
      </c>
      <c r="C132" s="9" t="s">
        <v>177</v>
      </c>
      <c r="D132" s="9"/>
      <c r="E132" s="10" t="s">
        <v>39</v>
      </c>
      <c r="F132" s="11">
        <v>1023</v>
      </c>
      <c r="G132" s="11">
        <v>3000</v>
      </c>
    </row>
    <row r="133" spans="2:7" ht="17.149999999999999" customHeight="1" x14ac:dyDescent="0.25">
      <c r="B133" s="8" t="s">
        <v>187</v>
      </c>
      <c r="C133" s="9" t="s">
        <v>177</v>
      </c>
      <c r="D133" s="9" t="s">
        <v>190</v>
      </c>
      <c r="E133" s="10" t="s">
        <v>39</v>
      </c>
      <c r="F133" s="11">
        <v>1023</v>
      </c>
      <c r="G133" s="11">
        <v>3000</v>
      </c>
    </row>
    <row r="134" spans="2:7" ht="17.149999999999999" customHeight="1" x14ac:dyDescent="0.25">
      <c r="B134" s="8" t="s">
        <v>189</v>
      </c>
      <c r="C134" s="9" t="s">
        <v>177</v>
      </c>
      <c r="D134" s="9" t="s">
        <v>191</v>
      </c>
      <c r="E134" s="10" t="s">
        <v>39</v>
      </c>
      <c r="F134" s="11">
        <v>1023</v>
      </c>
      <c r="G134" s="11">
        <v>3000</v>
      </c>
    </row>
    <row r="135" spans="2:7" ht="17.149999999999999" customHeight="1" x14ac:dyDescent="0.25">
      <c r="B135" s="8" t="s">
        <v>192</v>
      </c>
      <c r="C135" s="9" t="s">
        <v>177</v>
      </c>
      <c r="D135" s="9"/>
      <c r="E135" s="10" t="s">
        <v>39</v>
      </c>
      <c r="F135" s="11"/>
      <c r="G135" s="11"/>
    </row>
    <row r="136" spans="2:7" ht="17.149999999999999" customHeight="1" x14ac:dyDescent="0.25">
      <c r="B136" s="8">
        <v>602</v>
      </c>
      <c r="C136" s="9" t="s">
        <v>65</v>
      </c>
      <c r="D136" s="9"/>
      <c r="E136" s="10" t="s">
        <v>39</v>
      </c>
      <c r="F136" s="11">
        <v>650</v>
      </c>
      <c r="G136" s="11"/>
    </row>
    <row r="137" spans="2:7" ht="17.149999999999999" customHeight="1" x14ac:dyDescent="0.25">
      <c r="B137" s="8" t="s">
        <v>188</v>
      </c>
      <c r="C137" s="9" t="s">
        <v>65</v>
      </c>
      <c r="D137" s="9" t="s">
        <v>190</v>
      </c>
      <c r="E137" s="10" t="s">
        <v>39</v>
      </c>
      <c r="F137" s="11">
        <v>1000</v>
      </c>
      <c r="G137" s="11"/>
    </row>
    <row r="138" spans="2:7" ht="17.149999999999999" customHeight="1" x14ac:dyDescent="0.25">
      <c r="B138" s="8">
        <v>603</v>
      </c>
      <c r="C138" s="9" t="s">
        <v>128</v>
      </c>
      <c r="D138" s="9"/>
      <c r="E138" s="10" t="s">
        <v>39</v>
      </c>
      <c r="F138" s="11">
        <v>300</v>
      </c>
      <c r="G138" s="11"/>
    </row>
    <row r="139" spans="2:7" ht="17.149999999999999" customHeight="1" x14ac:dyDescent="0.25">
      <c r="B139" s="8">
        <v>604</v>
      </c>
      <c r="C139" s="9" t="s">
        <v>246</v>
      </c>
      <c r="D139" s="9"/>
      <c r="E139" s="10"/>
      <c r="F139" s="11"/>
      <c r="G139" s="11"/>
    </row>
    <row r="140" spans="2:7" ht="17.149999999999999" customHeight="1" x14ac:dyDescent="0.25">
      <c r="B140" s="8" t="s">
        <v>247</v>
      </c>
      <c r="C140" s="9" t="s">
        <v>274</v>
      </c>
      <c r="D140" s="9" t="s">
        <v>112</v>
      </c>
      <c r="E140" s="10" t="s">
        <v>29</v>
      </c>
      <c r="F140" s="11">
        <v>45</v>
      </c>
      <c r="G140" s="11">
        <v>700</v>
      </c>
    </row>
    <row r="141" spans="2:7" ht="17.149999999999999" customHeight="1" x14ac:dyDescent="0.25">
      <c r="B141" s="8" t="s">
        <v>248</v>
      </c>
      <c r="C141" s="9" t="s">
        <v>246</v>
      </c>
      <c r="D141" s="9"/>
      <c r="E141" s="10" t="s">
        <v>29</v>
      </c>
      <c r="F141" s="11"/>
      <c r="G141" s="12"/>
    </row>
    <row r="142" spans="2:7" ht="17.149999999999999" customHeight="1" x14ac:dyDescent="0.25">
      <c r="B142" s="8">
        <v>605</v>
      </c>
      <c r="C142" s="9" t="s">
        <v>56</v>
      </c>
      <c r="D142" s="9" t="s">
        <v>80</v>
      </c>
      <c r="E142" s="10" t="s">
        <v>34</v>
      </c>
      <c r="F142" s="11">
        <v>14000</v>
      </c>
      <c r="G142" s="12"/>
    </row>
    <row r="143" spans="2:7" ht="17.149999999999999" customHeight="1" x14ac:dyDescent="0.25">
      <c r="B143" s="5" t="s">
        <v>175</v>
      </c>
      <c r="C143" s="5"/>
      <c r="D143" s="5"/>
      <c r="E143" s="6"/>
      <c r="F143" s="7"/>
      <c r="G143" s="7"/>
    </row>
    <row r="144" spans="2:7" ht="17.149999999999999" customHeight="1" x14ac:dyDescent="0.25">
      <c r="B144" s="8">
        <v>1001</v>
      </c>
      <c r="C144" s="9" t="s">
        <v>37</v>
      </c>
      <c r="D144" s="9"/>
      <c r="E144" s="10" t="s">
        <v>29</v>
      </c>
      <c r="F144" s="11">
        <v>10</v>
      </c>
      <c r="G144" s="12"/>
    </row>
    <row r="145" spans="2:7" ht="17.149999999999999" customHeight="1" x14ac:dyDescent="0.25">
      <c r="B145" s="8">
        <v>1002</v>
      </c>
      <c r="C145" s="9" t="s">
        <v>31</v>
      </c>
      <c r="D145" s="9"/>
      <c r="E145" s="10" t="s">
        <v>29</v>
      </c>
      <c r="F145" s="11">
        <v>13</v>
      </c>
      <c r="G145" s="12"/>
    </row>
    <row r="146" spans="2:7" ht="17.149999999999999" customHeight="1" x14ac:dyDescent="0.25">
      <c r="B146" s="8">
        <v>1003</v>
      </c>
      <c r="C146" s="9" t="s">
        <v>57</v>
      </c>
      <c r="D146" s="9"/>
      <c r="E146" s="10" t="s">
        <v>29</v>
      </c>
      <c r="F146" s="11">
        <v>26</v>
      </c>
      <c r="G146" s="12"/>
    </row>
    <row r="147" spans="2:7" ht="17.149999999999999" customHeight="1" x14ac:dyDescent="0.25">
      <c r="B147" s="8">
        <v>1004</v>
      </c>
      <c r="C147" s="9" t="s">
        <v>33</v>
      </c>
      <c r="D147" s="9"/>
      <c r="E147" s="10" t="s">
        <v>10</v>
      </c>
      <c r="F147" s="11">
        <v>400</v>
      </c>
      <c r="G147" s="12"/>
    </row>
    <row r="148" spans="2:7" ht="17.149999999999999" customHeight="1" x14ac:dyDescent="0.25">
      <c r="B148" s="8">
        <v>1005</v>
      </c>
      <c r="C148" s="9" t="s">
        <v>3</v>
      </c>
      <c r="D148" s="9"/>
      <c r="E148" s="10" t="s">
        <v>34</v>
      </c>
      <c r="F148" s="11">
        <v>200</v>
      </c>
      <c r="G148" s="12"/>
    </row>
    <row r="149" spans="2:7" ht="17.149999999999999" customHeight="1" x14ac:dyDescent="0.25">
      <c r="B149" s="8">
        <v>1006</v>
      </c>
      <c r="C149" s="9" t="s">
        <v>2</v>
      </c>
      <c r="D149" s="9"/>
      <c r="E149" s="10" t="s">
        <v>34</v>
      </c>
      <c r="F149" s="11">
        <v>2000</v>
      </c>
      <c r="G149" s="12"/>
    </row>
    <row r="150" spans="2:7" ht="17.149999999999999" customHeight="1" x14ac:dyDescent="0.25">
      <c r="B150" s="8">
        <v>1007</v>
      </c>
      <c r="C150" s="9" t="s">
        <v>294</v>
      </c>
      <c r="D150" s="9"/>
      <c r="E150" s="10" t="s">
        <v>34</v>
      </c>
      <c r="F150" s="11">
        <v>10000</v>
      </c>
      <c r="G150" s="12"/>
    </row>
    <row r="151" spans="2:7" ht="17.149999999999999" customHeight="1" x14ac:dyDescent="0.25">
      <c r="B151" s="8">
        <v>1008</v>
      </c>
      <c r="C151" s="9" t="s">
        <v>295</v>
      </c>
      <c r="D151" s="9"/>
      <c r="E151" s="10" t="s">
        <v>34</v>
      </c>
      <c r="F151" s="11">
        <v>30000</v>
      </c>
      <c r="G151" s="12"/>
    </row>
    <row r="152" spans="2:7" ht="17.149999999999999" customHeight="1" x14ac:dyDescent="0.25">
      <c r="B152" s="8">
        <v>1009</v>
      </c>
      <c r="C152" s="9" t="s">
        <v>296</v>
      </c>
      <c r="D152" s="9"/>
      <c r="E152" s="10" t="s">
        <v>34</v>
      </c>
      <c r="F152" s="11">
        <v>5000</v>
      </c>
      <c r="G152" s="12"/>
    </row>
    <row r="153" spans="2:7" ht="17.149999999999999" customHeight="1" x14ac:dyDescent="0.25">
      <c r="B153" s="5" t="s">
        <v>176</v>
      </c>
      <c r="C153" s="5"/>
      <c r="D153" s="5"/>
      <c r="E153" s="6"/>
      <c r="F153" s="7"/>
      <c r="G153" s="7"/>
    </row>
    <row r="154" spans="2:7" ht="17.149999999999999" customHeight="1" x14ac:dyDescent="0.25">
      <c r="B154" s="8">
        <v>2001</v>
      </c>
      <c r="C154" s="9" t="s">
        <v>110</v>
      </c>
      <c r="D154" s="9" t="s">
        <v>111</v>
      </c>
      <c r="E154" s="10" t="s">
        <v>39</v>
      </c>
      <c r="F154" s="11">
        <v>3</v>
      </c>
      <c r="G154" s="19"/>
    </row>
    <row r="155" spans="2:7" ht="17.149999999999999" customHeight="1" x14ac:dyDescent="0.25">
      <c r="B155" s="8">
        <v>2002</v>
      </c>
      <c r="C155" s="9" t="s">
        <v>43</v>
      </c>
      <c r="D155" s="9"/>
      <c r="E155" s="10" t="s">
        <v>30</v>
      </c>
      <c r="F155" s="11">
        <v>5</v>
      </c>
      <c r="G155" s="12"/>
    </row>
    <row r="156" spans="2:7" ht="17.149999999999999" customHeight="1" x14ac:dyDescent="0.25">
      <c r="B156" s="8">
        <v>2003</v>
      </c>
      <c r="C156" s="9" t="s">
        <v>60</v>
      </c>
      <c r="D156" s="9"/>
      <c r="E156" s="10" t="s">
        <v>30</v>
      </c>
      <c r="F156" s="11">
        <v>9</v>
      </c>
      <c r="G156" s="12"/>
    </row>
    <row r="157" spans="2:7" ht="17.149999999999999" customHeight="1" x14ac:dyDescent="0.25">
      <c r="B157" s="8">
        <v>2004</v>
      </c>
      <c r="C157" s="9" t="s">
        <v>14</v>
      </c>
      <c r="D157" s="9"/>
      <c r="E157" s="10" t="s">
        <v>30</v>
      </c>
      <c r="F157" s="11">
        <v>8</v>
      </c>
      <c r="G157" s="12"/>
    </row>
    <row r="158" spans="2:7" ht="17.149999999999999" customHeight="1" x14ac:dyDescent="0.25">
      <c r="B158" s="8">
        <v>2005</v>
      </c>
      <c r="C158" s="9" t="s">
        <v>46</v>
      </c>
      <c r="D158" s="9"/>
      <c r="E158" s="10" t="s">
        <v>30</v>
      </c>
      <c r="F158" s="11">
        <v>9</v>
      </c>
      <c r="G158" s="12"/>
    </row>
    <row r="159" spans="2:7" ht="17.149999999999999" customHeight="1" x14ac:dyDescent="0.25">
      <c r="B159" s="8">
        <v>2006</v>
      </c>
      <c r="C159" s="9" t="s">
        <v>21</v>
      </c>
      <c r="D159" s="9"/>
      <c r="E159" s="10" t="s">
        <v>30</v>
      </c>
      <c r="F159" s="11">
        <v>5</v>
      </c>
      <c r="G159" s="12"/>
    </row>
    <row r="160" spans="2:7" ht="17.149999999999999" customHeight="1" x14ac:dyDescent="0.25">
      <c r="B160" s="8">
        <v>2007</v>
      </c>
      <c r="C160" s="9" t="s">
        <v>6</v>
      </c>
      <c r="D160" s="9"/>
      <c r="E160" s="10" t="s">
        <v>34</v>
      </c>
      <c r="F160" s="11">
        <v>29</v>
      </c>
      <c r="G160" s="12"/>
    </row>
    <row r="161" spans="2:7" ht="17.149999999999999" customHeight="1" x14ac:dyDescent="0.25">
      <c r="B161" s="8">
        <v>2008</v>
      </c>
      <c r="C161" s="9" t="s">
        <v>6</v>
      </c>
      <c r="D161" s="9"/>
      <c r="E161" s="10" t="s">
        <v>34</v>
      </c>
      <c r="F161" s="11">
        <v>56</v>
      </c>
      <c r="G161" s="12"/>
    </row>
    <row r="162" spans="2:7" ht="17.149999999999999" customHeight="1" x14ac:dyDescent="0.25">
      <c r="B162" s="8">
        <v>2009</v>
      </c>
      <c r="C162" s="9" t="s">
        <v>42</v>
      </c>
      <c r="D162" s="9" t="s">
        <v>113</v>
      </c>
      <c r="E162" s="10" t="s">
        <v>39</v>
      </c>
      <c r="F162" s="11">
        <v>50</v>
      </c>
      <c r="G162" s="12"/>
    </row>
    <row r="163" spans="2:7" ht="17.149999999999999" customHeight="1" x14ac:dyDescent="0.25">
      <c r="B163" s="8">
        <v>2010</v>
      </c>
      <c r="C163" s="9" t="s">
        <v>58</v>
      </c>
      <c r="D163" s="9"/>
      <c r="E163" s="10" t="s">
        <v>41</v>
      </c>
      <c r="F163" s="11">
        <v>800</v>
      </c>
      <c r="G163" s="12"/>
    </row>
    <row r="164" spans="2:7" ht="17.149999999999999" customHeight="1" x14ac:dyDescent="0.25">
      <c r="B164" s="24"/>
      <c r="C164" s="5"/>
      <c r="D164" s="5"/>
      <c r="E164" s="6"/>
      <c r="F164" s="7"/>
      <c r="G164" s="7"/>
    </row>
    <row r="165" spans="2:7" ht="17.149999999999999" customHeight="1" x14ac:dyDescent="0.25">
      <c r="B165" s="25"/>
      <c r="C165" s="25" t="s">
        <v>103</v>
      </c>
      <c r="D165" s="25" t="s">
        <v>105</v>
      </c>
      <c r="E165" s="26" t="s">
        <v>104</v>
      </c>
      <c r="F165" s="27">
        <v>0.05</v>
      </c>
      <c r="G165" s="26"/>
    </row>
    <row r="166" spans="2:7" ht="17.149999999999999" customHeight="1" x14ac:dyDescent="0.25">
      <c r="B166" s="25"/>
      <c r="C166" s="25" t="s">
        <v>106</v>
      </c>
      <c r="D166" s="25" t="s">
        <v>105</v>
      </c>
      <c r="E166" s="26" t="s">
        <v>104</v>
      </c>
      <c r="F166" s="27">
        <v>0.05</v>
      </c>
      <c r="G166" s="26"/>
    </row>
    <row r="167" spans="2:7" ht="17.149999999999999" customHeight="1" x14ac:dyDescent="0.25">
      <c r="B167" s="25"/>
      <c r="C167" s="25" t="s">
        <v>107</v>
      </c>
      <c r="D167" s="25" t="s">
        <v>105</v>
      </c>
      <c r="E167" s="26" t="s">
        <v>104</v>
      </c>
      <c r="F167" s="27">
        <v>0.05</v>
      </c>
      <c r="G167" s="26"/>
    </row>
    <row r="168" spans="2:7" ht="17.149999999999999" customHeight="1" x14ac:dyDescent="0.25">
      <c r="B168" s="28"/>
      <c r="C168" s="29" t="s">
        <v>69</v>
      </c>
      <c r="D168" s="28"/>
      <c r="E168" s="30"/>
      <c r="F168" s="31">
        <f>SUM(F165:F167)</f>
        <v>0.15000000000000002</v>
      </c>
      <c r="G168" s="30"/>
    </row>
  </sheetData>
  <phoneticPr fontId="0" type="noConversion"/>
  <pageMargins left="0.75" right="0.75" top="1" bottom="1" header="0.5" footer="0.5"/>
  <pageSetup paperSize="9" orientation="landscape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L12"/>
  <sheetViews>
    <sheetView zoomScaleNormal="100" zoomScaleSheetLayoutView="85" workbookViewId="0">
      <selection activeCell="B2" sqref="B2:L12"/>
    </sheetView>
  </sheetViews>
  <sheetFormatPr defaultColWidth="8.81640625" defaultRowHeight="21" customHeight="1" x14ac:dyDescent="0.25"/>
  <cols>
    <col min="1" max="1" width="4" style="260" customWidth="1"/>
    <col min="2" max="2" width="3.81640625" style="260" bestFit="1" customWidth="1"/>
    <col min="3" max="3" width="23.26953125" style="260" customWidth="1"/>
    <col min="4" max="12" width="17.453125" style="260" customWidth="1"/>
    <col min="13" max="16384" width="8.81640625" style="260"/>
  </cols>
  <sheetData>
    <row r="2" spans="2:12" ht="21" customHeight="1" x14ac:dyDescent="0.25">
      <c r="B2" s="342" t="s">
        <v>374</v>
      </c>
      <c r="C2" s="342" t="s">
        <v>68</v>
      </c>
      <c r="D2" s="342" t="s">
        <v>102</v>
      </c>
      <c r="E2" s="344" t="s">
        <v>397</v>
      </c>
      <c r="F2" s="345"/>
      <c r="G2" s="345"/>
      <c r="H2" s="345"/>
      <c r="I2" s="345"/>
      <c r="J2" s="346"/>
      <c r="K2" s="342" t="s">
        <v>396</v>
      </c>
      <c r="L2" s="342" t="s">
        <v>314</v>
      </c>
    </row>
    <row r="3" spans="2:12" ht="21" customHeight="1" x14ac:dyDescent="0.25">
      <c r="B3" s="343"/>
      <c r="C3" s="343"/>
      <c r="D3" s="343"/>
      <c r="E3" s="266">
        <v>2021</v>
      </c>
      <c r="F3" s="266">
        <v>2022</v>
      </c>
      <c r="G3" s="266">
        <v>2023</v>
      </c>
      <c r="H3" s="266">
        <v>2024</v>
      </c>
      <c r="I3" s="266" t="s">
        <v>69</v>
      </c>
      <c r="J3" s="266" t="s">
        <v>315</v>
      </c>
      <c r="K3" s="343"/>
      <c r="L3" s="343"/>
    </row>
    <row r="4" spans="2:12" ht="21" customHeight="1" x14ac:dyDescent="0.25">
      <c r="B4" s="259">
        <v>1</v>
      </c>
      <c r="C4" s="35" t="s">
        <v>371</v>
      </c>
      <c r="D4" s="299">
        <f t="shared" ref="D4:D8" si="0">I4+K4</f>
        <v>12881494.999999998</v>
      </c>
      <c r="E4" s="299">
        <f t="shared" ref="E4:E7" si="1">$I4*25%</f>
        <v>537883.75</v>
      </c>
      <c r="F4" s="299">
        <f t="shared" ref="F4:H7" si="2">$I4*25%</f>
        <v>537883.75</v>
      </c>
      <c r="G4" s="299">
        <f t="shared" si="2"/>
        <v>537883.75</v>
      </c>
      <c r="H4" s="299">
        <f t="shared" si="2"/>
        <v>537883.75</v>
      </c>
      <c r="I4" s="299">
        <f>'1. Jõhvi linn ja küla'!J39+'1. Jõhvi linn ja küla'!J70+'1. Jõhvi linn ja küla'!J87</f>
        <v>2151535</v>
      </c>
      <c r="J4" s="299">
        <f>'1. Jõhvi linn ja küla'!J87</f>
        <v>40250</v>
      </c>
      <c r="K4" s="299">
        <f>'1. Jõhvi linn ja küla'!J40+'1. Jõhvi linn ja küla'!J71+'1. Jõhvi linn ja küla'!J88</f>
        <v>10729959.999999998</v>
      </c>
      <c r="L4" s="299">
        <f>'1. Jõhvi linn ja küla'!J88</f>
        <v>3139384.9999999995</v>
      </c>
    </row>
    <row r="5" spans="2:12" ht="21" customHeight="1" x14ac:dyDescent="0.25">
      <c r="B5" s="259" t="s">
        <v>341</v>
      </c>
      <c r="C5" s="35" t="s">
        <v>342</v>
      </c>
      <c r="D5" s="299">
        <v>421713</v>
      </c>
      <c r="E5" s="299"/>
      <c r="F5" s="299">
        <f>'1A Pesulux'!J26/2</f>
        <v>210856.52499999999</v>
      </c>
      <c r="G5" s="299">
        <f>'1A Pesulux'!J26/2</f>
        <v>210856.52499999999</v>
      </c>
      <c r="H5" s="299"/>
      <c r="I5" s="299">
        <f>'1A Pesulux'!J26</f>
        <v>421713.05</v>
      </c>
      <c r="J5" s="299"/>
      <c r="K5" s="299"/>
      <c r="L5" s="299"/>
    </row>
    <row r="6" spans="2:12" ht="21" customHeight="1" x14ac:dyDescent="0.25">
      <c r="B6" s="259">
        <v>2</v>
      </c>
      <c r="C6" s="35" t="s">
        <v>317</v>
      </c>
      <c r="D6" s="299">
        <f t="shared" si="0"/>
        <v>958134</v>
      </c>
      <c r="E6" s="299">
        <f t="shared" si="1"/>
        <v>200778.5</v>
      </c>
      <c r="F6" s="299">
        <f t="shared" si="2"/>
        <v>200778.5</v>
      </c>
      <c r="G6" s="299">
        <f t="shared" si="2"/>
        <v>200778.5</v>
      </c>
      <c r="H6" s="299">
        <f t="shared" si="2"/>
        <v>200778.5</v>
      </c>
      <c r="I6" s="299">
        <f>'2. Edise küla'!J28+'2. Edise küla'!J52+'2. Edise küla'!J64</f>
        <v>803114</v>
      </c>
      <c r="J6" s="299"/>
      <c r="K6" s="299">
        <f>'2. Edise küla'!J29+'2. Edise küla'!J53+'2. Edise küla'!J65</f>
        <v>155020</v>
      </c>
      <c r="L6" s="299">
        <f>'2. Edise küla'!J65</f>
        <v>0</v>
      </c>
    </row>
    <row r="7" spans="2:12" ht="21" customHeight="1" x14ac:dyDescent="0.25">
      <c r="B7" s="259">
        <v>3</v>
      </c>
      <c r="C7" s="35" t="s">
        <v>318</v>
      </c>
      <c r="D7" s="299">
        <f t="shared" si="0"/>
        <v>294975</v>
      </c>
      <c r="E7" s="299">
        <f t="shared" si="1"/>
        <v>6899.9999999999991</v>
      </c>
      <c r="F7" s="299">
        <f t="shared" si="2"/>
        <v>6899.9999999999991</v>
      </c>
      <c r="G7" s="299">
        <f t="shared" si="2"/>
        <v>6899.9999999999991</v>
      </c>
      <c r="H7" s="299">
        <f t="shared" si="2"/>
        <v>6899.9999999999991</v>
      </c>
      <c r="I7" s="299">
        <f>'3. Kose küla '!J21+'3. Kose küla '!J40+'3. Kose küla '!J52</f>
        <v>27599.999999999996</v>
      </c>
      <c r="J7" s="299"/>
      <c r="K7" s="299">
        <f>'3. Kose küla '!J22+'3. Kose küla '!J41+'3. Kose küla '!J53</f>
        <v>267375</v>
      </c>
      <c r="L7" s="299"/>
    </row>
    <row r="8" spans="2:12" ht="21" customHeight="1" x14ac:dyDescent="0.25">
      <c r="B8" s="259">
        <v>4</v>
      </c>
      <c r="C8" s="35" t="s">
        <v>373</v>
      </c>
      <c r="D8" s="299">
        <f t="shared" si="0"/>
        <v>540615</v>
      </c>
      <c r="E8" s="299"/>
      <c r="F8" s="299"/>
      <c r="G8" s="299"/>
      <c r="H8" s="299"/>
      <c r="I8" s="299"/>
      <c r="J8" s="299"/>
      <c r="K8" s="299">
        <f>'4. Tammiku'!J20+'4. Tammiku'!J39</f>
        <v>540615</v>
      </c>
      <c r="L8" s="299"/>
    </row>
    <row r="9" spans="2:12" ht="21" customHeight="1" x14ac:dyDescent="0.25">
      <c r="B9" s="259">
        <v>5</v>
      </c>
      <c r="C9" s="35" t="s">
        <v>372</v>
      </c>
      <c r="D9" s="299">
        <f>'5. Kahula, Pauliku, Sompa'!J23</f>
        <v>13569.999999999998</v>
      </c>
      <c r="E9" s="299">
        <f>D9</f>
        <v>13569.999999999998</v>
      </c>
      <c r="F9" s="299"/>
      <c r="G9" s="299"/>
      <c r="H9" s="299"/>
      <c r="I9" s="299">
        <f>D9</f>
        <v>13569.999999999998</v>
      </c>
      <c r="J9" s="299"/>
      <c r="K9" s="299"/>
      <c r="L9" s="299"/>
    </row>
    <row r="10" spans="2:12" ht="21" customHeight="1" x14ac:dyDescent="0.25">
      <c r="B10" s="262"/>
      <c r="C10" s="262" t="s">
        <v>69</v>
      </c>
      <c r="D10" s="300">
        <f>SUM(D4:D9)</f>
        <v>15110501.999999998</v>
      </c>
      <c r="E10" s="300">
        <f>SUM(E4:E9)</f>
        <v>759132.25</v>
      </c>
      <c r="F10" s="300">
        <f t="shared" ref="F10:L10" si="3">SUM(F4:F9)</f>
        <v>956418.77500000002</v>
      </c>
      <c r="G10" s="300">
        <f t="shared" si="3"/>
        <v>956418.77500000002</v>
      </c>
      <c r="H10" s="300">
        <f>SUM(H4:H9)</f>
        <v>745562.25</v>
      </c>
      <c r="I10" s="300">
        <f t="shared" si="3"/>
        <v>3417532.05</v>
      </c>
      <c r="J10" s="300">
        <f t="shared" si="3"/>
        <v>40250</v>
      </c>
      <c r="K10" s="300">
        <f t="shared" si="3"/>
        <v>11692969.999999998</v>
      </c>
      <c r="L10" s="300">
        <f t="shared" si="3"/>
        <v>3139384.9999999995</v>
      </c>
    </row>
    <row r="11" spans="2:12" ht="21" customHeight="1" x14ac:dyDescent="0.25">
      <c r="B11" s="259">
        <v>6</v>
      </c>
      <c r="C11" s="35" t="s">
        <v>333</v>
      </c>
      <c r="D11" s="299">
        <f>'6. Kohtla-Järve'!J53</f>
        <v>28077250</v>
      </c>
      <c r="E11" s="299">
        <f t="shared" ref="E11:H11" si="4">$I11*25%</f>
        <v>1291250</v>
      </c>
      <c r="F11" s="299">
        <f t="shared" si="4"/>
        <v>1291250</v>
      </c>
      <c r="G11" s="299">
        <f t="shared" si="4"/>
        <v>1291250</v>
      </c>
      <c r="H11" s="299">
        <f t="shared" si="4"/>
        <v>1291250</v>
      </c>
      <c r="I11" s="299">
        <f>'6. Kohtla-Järve'!J34</f>
        <v>5165000</v>
      </c>
      <c r="J11" s="299"/>
      <c r="K11" s="299">
        <f>'6. Kohtla-Järve'!J52</f>
        <v>22137500</v>
      </c>
      <c r="L11" s="299"/>
    </row>
    <row r="12" spans="2:12" ht="21" customHeight="1" x14ac:dyDescent="0.25">
      <c r="B12" s="261"/>
      <c r="C12" s="261" t="s">
        <v>69</v>
      </c>
      <c r="D12" s="301">
        <f>SUM(D11)</f>
        <v>28077250</v>
      </c>
      <c r="E12" s="301">
        <f t="shared" ref="E12:L12" si="5">SUM(E11)</f>
        <v>1291250</v>
      </c>
      <c r="F12" s="301">
        <f t="shared" si="5"/>
        <v>1291250</v>
      </c>
      <c r="G12" s="301">
        <f t="shared" si="5"/>
        <v>1291250</v>
      </c>
      <c r="H12" s="301">
        <f t="shared" si="5"/>
        <v>1291250</v>
      </c>
      <c r="I12" s="301">
        <f>SUM('6. Kohtla-Järve'!J51)</f>
        <v>5939750</v>
      </c>
      <c r="J12" s="301">
        <f t="shared" si="5"/>
        <v>0</v>
      </c>
      <c r="K12" s="301">
        <f t="shared" si="5"/>
        <v>22137500</v>
      </c>
      <c r="L12" s="301">
        <f t="shared" si="5"/>
        <v>0</v>
      </c>
    </row>
  </sheetData>
  <mergeCells count="6">
    <mergeCell ref="L2:L3"/>
    <mergeCell ref="K2:K3"/>
    <mergeCell ref="D2:D3"/>
    <mergeCell ref="C2:C3"/>
    <mergeCell ref="B2:B3"/>
    <mergeCell ref="E2:J2"/>
  </mergeCells>
  <phoneticPr fontId="4" type="noConversion"/>
  <pageMargins left="0.7" right="0.7" top="0.75" bottom="0.75" header="0.3" footer="0.3"/>
  <pageSetup paperSize="8" orientation="landscape" r:id="rId1"/>
  <ignoredErrors>
    <ignoredError sqref="F5:G5 I12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P89"/>
  <sheetViews>
    <sheetView tabSelected="1" zoomScaleNormal="100" zoomScaleSheetLayoutView="90" workbookViewId="0">
      <pane ySplit="3" topLeftCell="A4" activePane="bottomLeft" state="frozen"/>
      <selection activeCell="M15" sqref="M15"/>
      <selection pane="bottomLeft"/>
    </sheetView>
  </sheetViews>
  <sheetFormatPr defaultColWidth="9.1796875" defaultRowHeight="15" customHeight="1" x14ac:dyDescent="0.25"/>
  <cols>
    <col min="1" max="1" width="4.26953125" style="1" customWidth="1"/>
    <col min="2" max="2" width="7.26953125" style="40" customWidth="1"/>
    <col min="3" max="3" width="8.453125" style="40" customWidth="1"/>
    <col min="4" max="4" width="37.81640625" style="1" customWidth="1"/>
    <col min="5" max="5" width="33" style="1" customWidth="1"/>
    <col min="6" max="6" width="6.81640625" style="1" customWidth="1"/>
    <col min="7" max="7" width="10.453125" style="277" bestFit="1" customWidth="1"/>
    <col min="8" max="8" width="14.1796875" style="61" customWidth="1"/>
    <col min="9" max="9" width="9.7265625" style="61" bestFit="1" customWidth="1"/>
    <col min="10" max="10" width="18.453125" style="61" bestFit="1" customWidth="1"/>
    <col min="11" max="11" width="3.7265625" style="1" customWidth="1"/>
    <col min="12" max="12" width="9.7265625" style="1" customWidth="1"/>
    <col min="13" max="16384" width="9.1796875" style="1"/>
  </cols>
  <sheetData>
    <row r="1" spans="2:12" ht="15" customHeight="1" x14ac:dyDescent="0.25">
      <c r="E1" s="37"/>
      <c r="F1" s="37"/>
      <c r="G1" s="272"/>
      <c r="H1" s="52"/>
      <c r="I1" s="52"/>
      <c r="J1" s="52"/>
    </row>
    <row r="2" spans="2:12" ht="15" customHeight="1" x14ac:dyDescent="0.25">
      <c r="B2" s="355" t="s">
        <v>40</v>
      </c>
      <c r="C2" s="353" t="s">
        <v>108</v>
      </c>
      <c r="D2" s="351" t="s">
        <v>328</v>
      </c>
      <c r="E2" s="361" t="s">
        <v>66</v>
      </c>
      <c r="F2" s="359" t="s">
        <v>26</v>
      </c>
      <c r="G2" s="357" t="s">
        <v>53</v>
      </c>
      <c r="H2" s="349" t="s">
        <v>4</v>
      </c>
      <c r="I2" s="349" t="s">
        <v>49</v>
      </c>
      <c r="J2" s="347" t="s">
        <v>38</v>
      </c>
      <c r="L2" s="347"/>
    </row>
    <row r="3" spans="2:12" ht="15" customHeight="1" x14ac:dyDescent="0.25">
      <c r="B3" s="356"/>
      <c r="C3" s="354"/>
      <c r="D3" s="352"/>
      <c r="E3" s="362"/>
      <c r="F3" s="360"/>
      <c r="G3" s="358"/>
      <c r="H3" s="350"/>
      <c r="I3" s="350"/>
      <c r="J3" s="348"/>
      <c r="L3" s="348"/>
    </row>
    <row r="4" spans="2:12" s="244" customFormat="1" ht="35.15" customHeight="1" x14ac:dyDescent="0.25">
      <c r="B4" s="246" t="s">
        <v>44</v>
      </c>
      <c r="C4" s="247"/>
      <c r="D4" s="247"/>
      <c r="E4" s="247"/>
      <c r="F4" s="247"/>
      <c r="G4" s="247"/>
      <c r="H4" s="248"/>
      <c r="I4" s="249"/>
      <c r="J4" s="249">
        <f>J5+J24</f>
        <v>1605100</v>
      </c>
      <c r="L4" s="249"/>
    </row>
    <row r="5" spans="2:12" ht="15" customHeight="1" x14ac:dyDescent="0.25">
      <c r="B5" s="198" t="s">
        <v>71</v>
      </c>
      <c r="C5" s="166"/>
      <c r="D5" s="166"/>
      <c r="E5" s="166"/>
      <c r="F5" s="166"/>
      <c r="G5" s="273"/>
      <c r="H5" s="167"/>
      <c r="I5" s="168"/>
      <c r="J5" s="168">
        <f>J6+J19</f>
        <v>108400</v>
      </c>
      <c r="K5" s="44"/>
      <c r="L5" s="305"/>
    </row>
    <row r="6" spans="2:12" ht="15" customHeight="1" x14ac:dyDescent="0.25">
      <c r="B6" s="202" t="s">
        <v>86</v>
      </c>
      <c r="C6" s="203"/>
      <c r="D6" s="203"/>
      <c r="E6" s="203"/>
      <c r="F6" s="203"/>
      <c r="G6" s="265"/>
      <c r="H6" s="204"/>
      <c r="I6" s="53"/>
      <c r="J6" s="154">
        <f>J7+J18</f>
        <v>108400</v>
      </c>
      <c r="K6" s="44"/>
      <c r="L6" s="306"/>
    </row>
    <row r="7" spans="2:12" s="34" customFormat="1" ht="15" customHeight="1" x14ac:dyDescent="0.25">
      <c r="B7" s="195" t="s">
        <v>88</v>
      </c>
      <c r="C7" s="196"/>
      <c r="D7" s="196"/>
      <c r="E7" s="196"/>
      <c r="F7" s="196"/>
      <c r="G7" s="274"/>
      <c r="H7" s="197"/>
      <c r="I7" s="190"/>
      <c r="J7" s="190">
        <f>SUM(J8:J17)</f>
        <v>108400</v>
      </c>
      <c r="L7" s="307"/>
    </row>
    <row r="8" spans="2:12" s="37" customFormat="1" ht="15" customHeight="1" x14ac:dyDescent="0.25">
      <c r="B8" s="45">
        <v>102</v>
      </c>
      <c r="C8" s="45" t="s">
        <v>121</v>
      </c>
      <c r="D8" s="48" t="s">
        <v>13</v>
      </c>
      <c r="E8" s="46" t="s">
        <v>320</v>
      </c>
      <c r="F8" s="38" t="s">
        <v>316</v>
      </c>
      <c r="G8" s="304">
        <f>L8</f>
        <v>1</v>
      </c>
      <c r="H8" s="54">
        <v>3800</v>
      </c>
      <c r="I8" s="55">
        <v>0</v>
      </c>
      <c r="J8" s="56">
        <f t="shared" ref="J8:J17" si="0">G8*H8+I8</f>
        <v>3800</v>
      </c>
      <c r="K8" s="47"/>
      <c r="L8" s="304">
        <v>1</v>
      </c>
    </row>
    <row r="9" spans="2:12" s="37" customFormat="1" ht="15" customHeight="1" x14ac:dyDescent="0.25">
      <c r="B9" s="45">
        <v>603</v>
      </c>
      <c r="C9" s="45" t="s">
        <v>121</v>
      </c>
      <c r="D9" s="48" t="s">
        <v>128</v>
      </c>
      <c r="E9" s="46" t="s">
        <v>320</v>
      </c>
      <c r="F9" s="38" t="s">
        <v>39</v>
      </c>
      <c r="G9" s="304">
        <f t="shared" ref="G9:G17" si="1">L9</f>
        <v>15</v>
      </c>
      <c r="H9" s="54">
        <v>300</v>
      </c>
      <c r="I9" s="55">
        <v>0</v>
      </c>
      <c r="J9" s="56">
        <f t="shared" si="0"/>
        <v>4500</v>
      </c>
      <c r="K9" s="47"/>
      <c r="L9" s="304">
        <v>15</v>
      </c>
    </row>
    <row r="10" spans="2:12" s="37" customFormat="1" ht="15" customHeight="1" x14ac:dyDescent="0.25">
      <c r="B10" s="45">
        <v>602</v>
      </c>
      <c r="C10" s="49" t="s">
        <v>121</v>
      </c>
      <c r="D10" s="48" t="s">
        <v>65</v>
      </c>
      <c r="E10" s="46" t="s">
        <v>321</v>
      </c>
      <c r="F10" s="38" t="s">
        <v>39</v>
      </c>
      <c r="G10" s="304">
        <f t="shared" si="1"/>
        <v>12</v>
      </c>
      <c r="H10" s="54">
        <v>800</v>
      </c>
      <c r="I10" s="55">
        <v>0</v>
      </c>
      <c r="J10" s="56">
        <f t="shared" si="0"/>
        <v>9600</v>
      </c>
      <c r="K10" s="47"/>
      <c r="L10" s="304">
        <v>12</v>
      </c>
    </row>
    <row r="11" spans="2:12" s="37" customFormat="1" ht="15" customHeight="1" x14ac:dyDescent="0.25">
      <c r="B11" s="45" t="s">
        <v>130</v>
      </c>
      <c r="C11" s="49" t="s">
        <v>121</v>
      </c>
      <c r="D11" s="48" t="s">
        <v>322</v>
      </c>
      <c r="E11" s="46" t="s">
        <v>321</v>
      </c>
      <c r="F11" s="10" t="s">
        <v>61</v>
      </c>
      <c r="G11" s="304">
        <f t="shared" si="1"/>
        <v>1</v>
      </c>
      <c r="H11" s="54">
        <v>7500</v>
      </c>
      <c r="I11" s="55">
        <v>0</v>
      </c>
      <c r="J11" s="56">
        <f t="shared" si="0"/>
        <v>7500</v>
      </c>
      <c r="K11" s="47"/>
      <c r="L11" s="304">
        <v>1</v>
      </c>
    </row>
    <row r="12" spans="2:12" s="37" customFormat="1" ht="15" customHeight="1" x14ac:dyDescent="0.25">
      <c r="B12" s="45">
        <v>602</v>
      </c>
      <c r="C12" s="49" t="s">
        <v>121</v>
      </c>
      <c r="D12" s="48" t="s">
        <v>65</v>
      </c>
      <c r="E12" s="46" t="s">
        <v>323</v>
      </c>
      <c r="F12" s="38" t="s">
        <v>39</v>
      </c>
      <c r="G12" s="304">
        <f t="shared" si="1"/>
        <v>15</v>
      </c>
      <c r="H12" s="54">
        <v>800</v>
      </c>
      <c r="I12" s="55">
        <v>0</v>
      </c>
      <c r="J12" s="56">
        <f t="shared" si="0"/>
        <v>12000</v>
      </c>
      <c r="K12" s="47"/>
      <c r="L12" s="304">
        <v>15</v>
      </c>
    </row>
    <row r="13" spans="2:12" s="37" customFormat="1" ht="15" customHeight="1" x14ac:dyDescent="0.25">
      <c r="B13" s="45" t="s">
        <v>130</v>
      </c>
      <c r="C13" s="49" t="s">
        <v>121</v>
      </c>
      <c r="D13" s="48" t="s">
        <v>322</v>
      </c>
      <c r="E13" s="46" t="s">
        <v>323</v>
      </c>
      <c r="F13" s="10" t="s">
        <v>61</v>
      </c>
      <c r="G13" s="304">
        <f t="shared" si="1"/>
        <v>1</v>
      </c>
      <c r="H13" s="54">
        <v>13000</v>
      </c>
      <c r="I13" s="55">
        <v>0</v>
      </c>
      <c r="J13" s="56">
        <f t="shared" si="0"/>
        <v>13000</v>
      </c>
      <c r="K13" s="47"/>
      <c r="L13" s="304">
        <v>1</v>
      </c>
    </row>
    <row r="14" spans="2:12" s="37" customFormat="1" ht="15" customHeight="1" x14ac:dyDescent="0.25">
      <c r="B14" s="45">
        <v>602</v>
      </c>
      <c r="C14" s="49" t="s">
        <v>121</v>
      </c>
      <c r="D14" s="48" t="s">
        <v>65</v>
      </c>
      <c r="E14" s="46" t="s">
        <v>324</v>
      </c>
      <c r="F14" s="38" t="s">
        <v>39</v>
      </c>
      <c r="G14" s="304">
        <f t="shared" si="1"/>
        <v>15</v>
      </c>
      <c r="H14" s="54">
        <v>800</v>
      </c>
      <c r="I14" s="55">
        <v>0</v>
      </c>
      <c r="J14" s="56">
        <f t="shared" si="0"/>
        <v>12000</v>
      </c>
      <c r="K14" s="47"/>
      <c r="L14" s="304">
        <v>15</v>
      </c>
    </row>
    <row r="15" spans="2:12" s="37" customFormat="1" ht="15" customHeight="1" x14ac:dyDescent="0.25">
      <c r="B15" s="45" t="s">
        <v>130</v>
      </c>
      <c r="C15" s="49" t="s">
        <v>121</v>
      </c>
      <c r="D15" s="48" t="s">
        <v>322</v>
      </c>
      <c r="E15" s="46" t="s">
        <v>324</v>
      </c>
      <c r="F15" s="10" t="s">
        <v>61</v>
      </c>
      <c r="G15" s="304">
        <f t="shared" si="1"/>
        <v>1</v>
      </c>
      <c r="H15" s="54">
        <v>12000</v>
      </c>
      <c r="I15" s="55">
        <v>0</v>
      </c>
      <c r="J15" s="56">
        <f t="shared" si="0"/>
        <v>12000</v>
      </c>
      <c r="K15" s="47"/>
      <c r="L15" s="304">
        <v>1</v>
      </c>
    </row>
    <row r="16" spans="2:12" s="37" customFormat="1" ht="15" customHeight="1" x14ac:dyDescent="0.25">
      <c r="B16" s="45">
        <v>602</v>
      </c>
      <c r="C16" s="49" t="s">
        <v>121</v>
      </c>
      <c r="D16" s="48" t="s">
        <v>65</v>
      </c>
      <c r="E16" s="46" t="s">
        <v>325</v>
      </c>
      <c r="F16" s="38" t="s">
        <v>39</v>
      </c>
      <c r="G16" s="304">
        <f t="shared" si="1"/>
        <v>12</v>
      </c>
      <c r="H16" s="54">
        <v>1000</v>
      </c>
      <c r="I16" s="55">
        <v>0</v>
      </c>
      <c r="J16" s="56">
        <f t="shared" si="0"/>
        <v>12000</v>
      </c>
      <c r="K16" s="47"/>
      <c r="L16" s="304">
        <v>12</v>
      </c>
    </row>
    <row r="17" spans="2:12" s="37" customFormat="1" ht="15" customHeight="1" x14ac:dyDescent="0.25">
      <c r="B17" s="45">
        <v>104</v>
      </c>
      <c r="C17" s="49" t="s">
        <v>121</v>
      </c>
      <c r="D17" s="48" t="s">
        <v>45</v>
      </c>
      <c r="E17" s="46" t="s">
        <v>325</v>
      </c>
      <c r="F17" s="10" t="s">
        <v>61</v>
      </c>
      <c r="G17" s="304">
        <f t="shared" si="1"/>
        <v>1</v>
      </c>
      <c r="H17" s="54">
        <v>22000</v>
      </c>
      <c r="I17" s="55">
        <v>0</v>
      </c>
      <c r="J17" s="56">
        <f t="shared" si="0"/>
        <v>22000</v>
      </c>
      <c r="K17" s="47"/>
      <c r="L17" s="304">
        <v>1</v>
      </c>
    </row>
    <row r="18" spans="2:12" s="34" customFormat="1" ht="15" customHeight="1" x14ac:dyDescent="0.25">
      <c r="B18" s="195" t="s">
        <v>89</v>
      </c>
      <c r="C18" s="196"/>
      <c r="D18" s="196"/>
      <c r="E18" s="196"/>
      <c r="F18" s="196"/>
      <c r="G18" s="274"/>
      <c r="H18" s="197"/>
      <c r="I18" s="190"/>
      <c r="J18" s="190"/>
      <c r="L18" s="307"/>
    </row>
    <row r="19" spans="2:12" ht="15" customHeight="1" x14ac:dyDescent="0.25">
      <c r="B19" s="202" t="s">
        <v>349</v>
      </c>
      <c r="C19" s="203"/>
      <c r="D19" s="203"/>
      <c r="E19" s="203"/>
      <c r="F19" s="203"/>
      <c r="G19" s="265"/>
      <c r="H19" s="204"/>
      <c r="I19" s="53"/>
      <c r="J19" s="53">
        <f>J20+J23</f>
        <v>0</v>
      </c>
      <c r="K19" s="44"/>
      <c r="L19" s="306"/>
    </row>
    <row r="20" spans="2:12" s="34" customFormat="1" ht="15" customHeight="1" x14ac:dyDescent="0.25">
      <c r="B20" s="195" t="s">
        <v>90</v>
      </c>
      <c r="C20" s="196"/>
      <c r="D20" s="196"/>
      <c r="E20" s="196"/>
      <c r="F20" s="196"/>
      <c r="G20" s="274"/>
      <c r="H20" s="197"/>
      <c r="I20" s="190"/>
      <c r="J20" s="190">
        <f>SUM(J21:J22)</f>
        <v>0</v>
      </c>
      <c r="L20" s="307"/>
    </row>
    <row r="21" spans="2:12" ht="15" customHeight="1" x14ac:dyDescent="0.25">
      <c r="B21" s="45">
        <v>105</v>
      </c>
      <c r="C21" s="49" t="s">
        <v>121</v>
      </c>
      <c r="D21" s="48" t="s">
        <v>119</v>
      </c>
      <c r="E21" s="46" t="s">
        <v>369</v>
      </c>
      <c r="F21" s="38" t="s">
        <v>61</v>
      </c>
      <c r="G21" s="304">
        <f t="shared" ref="G21:G22" si="2">L21</f>
        <v>1</v>
      </c>
      <c r="H21" s="205"/>
      <c r="I21" s="55">
        <v>0</v>
      </c>
      <c r="J21" s="56">
        <f t="shared" ref="J21:J22" si="3">G21*H21+I21</f>
        <v>0</v>
      </c>
      <c r="K21" s="44"/>
      <c r="L21" s="304">
        <v>1</v>
      </c>
    </row>
    <row r="22" spans="2:12" ht="15" customHeight="1" x14ac:dyDescent="0.25">
      <c r="B22" s="45">
        <v>106</v>
      </c>
      <c r="C22" s="49" t="s">
        <v>121</v>
      </c>
      <c r="D22" s="48" t="s">
        <v>368</v>
      </c>
      <c r="E22" s="46" t="s">
        <v>369</v>
      </c>
      <c r="F22" s="10" t="s">
        <v>61</v>
      </c>
      <c r="G22" s="304">
        <f t="shared" si="2"/>
        <v>1</v>
      </c>
      <c r="H22" s="205"/>
      <c r="I22" s="55">
        <v>0</v>
      </c>
      <c r="J22" s="56">
        <f t="shared" si="3"/>
        <v>0</v>
      </c>
      <c r="K22" s="44"/>
      <c r="L22" s="304">
        <v>1</v>
      </c>
    </row>
    <row r="23" spans="2:12" s="34" customFormat="1" ht="15" customHeight="1" x14ac:dyDescent="0.25">
      <c r="B23" s="195" t="s">
        <v>91</v>
      </c>
      <c r="C23" s="196"/>
      <c r="D23" s="196"/>
      <c r="E23" s="196"/>
      <c r="F23" s="196"/>
      <c r="G23" s="274"/>
      <c r="H23" s="197"/>
      <c r="I23" s="190"/>
      <c r="J23" s="190"/>
      <c r="L23" s="307"/>
    </row>
    <row r="24" spans="2:12" ht="15" customHeight="1" x14ac:dyDescent="0.25">
      <c r="B24" s="198" t="s">
        <v>72</v>
      </c>
      <c r="C24" s="166"/>
      <c r="D24" s="166"/>
      <c r="E24" s="166"/>
      <c r="F24" s="166"/>
      <c r="G24" s="273"/>
      <c r="H24" s="167"/>
      <c r="I24" s="168"/>
      <c r="J24" s="168">
        <f>J25+J35</f>
        <v>1496700</v>
      </c>
      <c r="L24" s="305"/>
    </row>
    <row r="25" spans="2:12" ht="15" customHeight="1" x14ac:dyDescent="0.25">
      <c r="B25" s="202" t="s">
        <v>350</v>
      </c>
      <c r="C25" s="203"/>
      <c r="D25" s="203"/>
      <c r="E25" s="203"/>
      <c r="F25" s="203"/>
      <c r="G25" s="265"/>
      <c r="H25" s="204"/>
      <c r="I25" s="57"/>
      <c r="J25" s="58">
        <f>J26+J30</f>
        <v>1462800</v>
      </c>
      <c r="L25" s="306"/>
    </row>
    <row r="26" spans="2:12" s="34" customFormat="1" ht="15" customHeight="1" x14ac:dyDescent="0.25">
      <c r="B26" s="195" t="s">
        <v>261</v>
      </c>
      <c r="C26" s="196"/>
      <c r="D26" s="196"/>
      <c r="E26" s="196"/>
      <c r="F26" s="196"/>
      <c r="G26" s="274"/>
      <c r="H26" s="197"/>
      <c r="I26" s="191"/>
      <c r="J26" s="190">
        <f>SUM(J27:J29)</f>
        <v>330400</v>
      </c>
      <c r="L26" s="307"/>
    </row>
    <row r="27" spans="2:12" s="37" customFormat="1" ht="15" customHeight="1" x14ac:dyDescent="0.25">
      <c r="B27" s="49">
        <v>201</v>
      </c>
      <c r="C27" s="49" t="s">
        <v>121</v>
      </c>
      <c r="D27" s="48" t="str">
        <f>VLOOKUP(B27,Uhikhinnad!$B$4:$G$163,2,FALSE)</f>
        <v>survetoru</v>
      </c>
      <c r="E27" s="48" t="s">
        <v>378</v>
      </c>
      <c r="F27" s="10" t="str">
        <f>VLOOKUP(B27,Uhikhinnad!$B$4:$G$163,4,FALSE)</f>
        <v>m</v>
      </c>
      <c r="G27" s="304">
        <f>ROUNDUP(L27*1.1,0)</f>
        <v>1884</v>
      </c>
      <c r="H27" s="54">
        <f>VLOOKUP(B27,Uhikhinnad!$B$4:$G$163,5,FALSE)</f>
        <v>150</v>
      </c>
      <c r="I27" s="54">
        <f>VLOOKUP(B27,Uhikhinnad!$B$4:$G$163,6,FALSE)</f>
        <v>0</v>
      </c>
      <c r="J27" s="56">
        <f t="shared" ref="J27:J28" si="4">G27*H27+I27</f>
        <v>282600</v>
      </c>
      <c r="K27" s="47"/>
      <c r="L27" s="304">
        <v>1712.6968999999999</v>
      </c>
    </row>
    <row r="28" spans="2:12" s="37" customFormat="1" ht="15" customHeight="1" x14ac:dyDescent="0.25">
      <c r="B28" s="49">
        <v>201</v>
      </c>
      <c r="C28" s="49" t="s">
        <v>120</v>
      </c>
      <c r="D28" s="48" t="str">
        <f>VLOOKUP(B28,Uhikhinnad!$B$4:$G$163,2,FALSE)</f>
        <v>survetoru</v>
      </c>
      <c r="E28" s="48" t="s">
        <v>379</v>
      </c>
      <c r="F28" s="10" t="str">
        <f>VLOOKUP(B28,Uhikhinnad!$B$4:$G$163,4,FALSE)</f>
        <v>m</v>
      </c>
      <c r="G28" s="304">
        <f>ROUNDUP(L28*1.1,0)</f>
        <v>268</v>
      </c>
      <c r="H28" s="54">
        <f>VLOOKUP(B28,Uhikhinnad!$B$4:$G$163,5,FALSE)</f>
        <v>150</v>
      </c>
      <c r="I28" s="54">
        <f>VLOOKUP(B28,Uhikhinnad!$B$4:$G$163,6,FALSE)</f>
        <v>0</v>
      </c>
      <c r="J28" s="56">
        <f t="shared" si="4"/>
        <v>40200</v>
      </c>
      <c r="K28" s="47"/>
      <c r="L28" s="304">
        <v>243.16810000000001</v>
      </c>
    </row>
    <row r="29" spans="2:12" s="37" customFormat="1" ht="15" customHeight="1" x14ac:dyDescent="0.25">
      <c r="B29" s="49">
        <v>203</v>
      </c>
      <c r="C29" s="49" t="s">
        <v>121</v>
      </c>
      <c r="D29" s="48" t="str">
        <f>VLOOKUP(B29,Uhikhinnad!$B$4:$G$163,2,FALSE)</f>
        <v>hüdrant</v>
      </c>
      <c r="E29" s="48" t="s">
        <v>377</v>
      </c>
      <c r="F29" s="10" t="str">
        <f>VLOOKUP(B29,Uhikhinnad!$B$4:$G$163,4,FALSE)</f>
        <v>tk</v>
      </c>
      <c r="G29" s="304">
        <f t="shared" ref="G29" si="5">L29</f>
        <v>4</v>
      </c>
      <c r="H29" s="54">
        <f>VLOOKUP(B29,Uhikhinnad!$B$4:$G$163,5,FALSE)</f>
        <v>1900</v>
      </c>
      <c r="I29" s="54">
        <f>VLOOKUP(B29,Uhikhinnad!$B$4:$G$163,6,FALSE)</f>
        <v>0</v>
      </c>
      <c r="J29" s="56">
        <f t="shared" ref="J29" si="6">G29*H29+I29</f>
        <v>7600</v>
      </c>
      <c r="K29" s="47"/>
      <c r="L29" s="304">
        <v>4</v>
      </c>
    </row>
    <row r="30" spans="2:12" s="34" customFormat="1" ht="15" customHeight="1" x14ac:dyDescent="0.25">
      <c r="B30" s="195" t="s">
        <v>263</v>
      </c>
      <c r="C30" s="196"/>
      <c r="D30" s="196"/>
      <c r="E30" s="196"/>
      <c r="F30" s="196"/>
      <c r="G30" s="274"/>
      <c r="H30" s="197"/>
      <c r="I30" s="190"/>
      <c r="J30" s="190">
        <f>SUM(J31:J34)</f>
        <v>1132400</v>
      </c>
      <c r="L30" s="307"/>
    </row>
    <row r="31" spans="2:12" s="37" customFormat="1" ht="15" customHeight="1" x14ac:dyDescent="0.25">
      <c r="B31" s="49">
        <v>201</v>
      </c>
      <c r="C31" s="49" t="s">
        <v>120</v>
      </c>
      <c r="D31" s="48" t="str">
        <f>VLOOKUP(B31,Uhikhinnad!$B$4:$G$163,2,FALSE)</f>
        <v>survetoru</v>
      </c>
      <c r="E31" s="48" t="s">
        <v>378</v>
      </c>
      <c r="F31" s="10" t="str">
        <f>VLOOKUP(B31,Uhikhinnad!$B$4:$G$163,4,FALSE)</f>
        <v>m</v>
      </c>
      <c r="G31" s="304">
        <f>ROUNDUP(L31*1.1,0)</f>
        <v>6053</v>
      </c>
      <c r="H31" s="54">
        <f>VLOOKUP(B31,Uhikhinnad!$B$4:$G$163,5,FALSE)</f>
        <v>150</v>
      </c>
      <c r="I31" s="54">
        <f>VLOOKUP(B31,Uhikhinnad!$B$4:$G$163,6,FALSE)</f>
        <v>0</v>
      </c>
      <c r="J31" s="56">
        <f t="shared" ref="J31" si="7">G31*H31+I31</f>
        <v>907950</v>
      </c>
      <c r="K31" s="47"/>
      <c r="L31" s="304">
        <v>5501.9771000000001</v>
      </c>
    </row>
    <row r="32" spans="2:12" s="37" customFormat="1" ht="15" customHeight="1" x14ac:dyDescent="0.25">
      <c r="B32" s="49">
        <v>201</v>
      </c>
      <c r="C32" s="49" t="s">
        <v>120</v>
      </c>
      <c r="D32" s="48" t="str">
        <f>VLOOKUP(B32,Uhikhinnad!$B$4:$G$163,2,FALSE)</f>
        <v>survetoru</v>
      </c>
      <c r="E32" s="48" t="s">
        <v>379</v>
      </c>
      <c r="F32" s="10" t="str">
        <f>VLOOKUP(B32,Uhikhinnad!$B$4:$G$163,4,FALSE)</f>
        <v>m</v>
      </c>
      <c r="G32" s="304">
        <f>ROUNDUP(L32*1.1,0)</f>
        <v>1053</v>
      </c>
      <c r="H32" s="54">
        <f>VLOOKUP(B32,Uhikhinnad!$B$4:$G$163,5,FALSE)</f>
        <v>150</v>
      </c>
      <c r="I32" s="54">
        <f>VLOOKUP(B32,Uhikhinnad!$B$4:$G$163,6,FALSE)</f>
        <v>0</v>
      </c>
      <c r="J32" s="56">
        <f t="shared" ref="J32" si="8">G32*H32+I32</f>
        <v>157950</v>
      </c>
      <c r="K32" s="47"/>
      <c r="L32" s="304">
        <v>956.72789999999998</v>
      </c>
    </row>
    <row r="33" spans="2:16" s="37" customFormat="1" ht="15" customHeight="1" x14ac:dyDescent="0.25">
      <c r="B33" s="49">
        <v>203</v>
      </c>
      <c r="C33" s="49" t="s">
        <v>121</v>
      </c>
      <c r="D33" s="48" t="str">
        <f>VLOOKUP(B33,Uhikhinnad!$B$4:$G$163,2,FALSE)</f>
        <v>hüdrant</v>
      </c>
      <c r="E33" s="48" t="s">
        <v>377</v>
      </c>
      <c r="F33" s="10" t="str">
        <f>VLOOKUP(B33,Uhikhinnad!$B$4:$G$163,4,FALSE)</f>
        <v>tk</v>
      </c>
      <c r="G33" s="304">
        <f t="shared" ref="G33:G34" si="9">L33</f>
        <v>32</v>
      </c>
      <c r="H33" s="54">
        <f>VLOOKUP(B33,Uhikhinnad!$B$4:$G$163,5,FALSE)</f>
        <v>1900</v>
      </c>
      <c r="I33" s="54">
        <f>VLOOKUP(B33,Uhikhinnad!$B$4:$G$163,6,FALSE)</f>
        <v>0</v>
      </c>
      <c r="J33" s="56">
        <f t="shared" ref="J33" si="10">G33*H33+I33</f>
        <v>60800</v>
      </c>
      <c r="K33" s="47"/>
      <c r="L33" s="304">
        <v>32</v>
      </c>
    </row>
    <row r="34" spans="2:16" s="37" customFormat="1" ht="15" customHeight="1" x14ac:dyDescent="0.25">
      <c r="B34" s="49">
        <v>203</v>
      </c>
      <c r="C34" s="49" t="s">
        <v>120</v>
      </c>
      <c r="D34" s="48" t="str">
        <f>VLOOKUP(B34,Uhikhinnad!$B$4:$G$163,2,FALSE)</f>
        <v>hüdrant</v>
      </c>
      <c r="E34" s="48" t="s">
        <v>370</v>
      </c>
      <c r="F34" s="10" t="str">
        <f>VLOOKUP(B34,Uhikhinnad!$B$4:$G$163,4,FALSE)</f>
        <v>tk</v>
      </c>
      <c r="G34" s="304">
        <f t="shared" si="9"/>
        <v>3</v>
      </c>
      <c r="H34" s="54">
        <f>VLOOKUP(B34,Uhikhinnad!$B$4:$G$163,5,FALSE)</f>
        <v>1900</v>
      </c>
      <c r="I34" s="54">
        <f>VLOOKUP(B34,Uhikhinnad!$B$4:$G$163,6,FALSE)</f>
        <v>0</v>
      </c>
      <c r="J34" s="56">
        <f t="shared" ref="J34" si="11">G34*H34+I34</f>
        <v>5700</v>
      </c>
      <c r="K34" s="47"/>
      <c r="L34" s="304">
        <v>3</v>
      </c>
    </row>
    <row r="35" spans="2:16" ht="15" customHeight="1" x14ac:dyDescent="0.25">
      <c r="B35" s="202" t="s">
        <v>81</v>
      </c>
      <c r="C35" s="203"/>
      <c r="D35" s="203"/>
      <c r="E35" s="203"/>
      <c r="F35" s="203"/>
      <c r="G35" s="265"/>
      <c r="H35" s="204"/>
      <c r="I35" s="57"/>
      <c r="J35" s="58">
        <f>J36+J38</f>
        <v>33900</v>
      </c>
      <c r="K35" s="37"/>
      <c r="L35" s="306"/>
      <c r="M35" s="37"/>
      <c r="N35" s="37"/>
      <c r="O35" s="37"/>
      <c r="P35" s="37"/>
    </row>
    <row r="36" spans="2:16" s="34" customFormat="1" ht="15" customHeight="1" x14ac:dyDescent="0.25">
      <c r="B36" s="195" t="s">
        <v>262</v>
      </c>
      <c r="C36" s="196"/>
      <c r="D36" s="196"/>
      <c r="E36" s="196"/>
      <c r="F36" s="196"/>
      <c r="G36" s="274"/>
      <c r="H36" s="197"/>
      <c r="I36" s="191"/>
      <c r="J36" s="190">
        <f>SUM(J37)</f>
        <v>33900</v>
      </c>
      <c r="K36" s="75"/>
      <c r="L36" s="307"/>
      <c r="M36" s="75"/>
      <c r="N36" s="75"/>
      <c r="O36" s="75"/>
      <c r="P36" s="75"/>
    </row>
    <row r="37" spans="2:16" s="34" customFormat="1" ht="15" customHeight="1" x14ac:dyDescent="0.25">
      <c r="B37" s="49">
        <v>201</v>
      </c>
      <c r="C37" s="49" t="s">
        <v>121</v>
      </c>
      <c r="D37" s="48" t="str">
        <f>VLOOKUP(B37,Uhikhinnad!$B$4:$G$163,2,FALSE)</f>
        <v>survetoru</v>
      </c>
      <c r="E37" s="48" t="s">
        <v>407</v>
      </c>
      <c r="F37" s="10" t="str">
        <f>VLOOKUP(B37,Uhikhinnad!$B$4:$G$163,4,FALSE)</f>
        <v>m</v>
      </c>
      <c r="G37" s="304">
        <f>ROUNDUP(L37*1.1,0)</f>
        <v>226</v>
      </c>
      <c r="H37" s="54">
        <f>VLOOKUP(B37,Uhikhinnad!$B$4:$G$163,5,FALSE)</f>
        <v>150</v>
      </c>
      <c r="I37" s="54">
        <f>VLOOKUP(B37,Uhikhinnad!$B$4:$G$163,6,FALSE)</f>
        <v>0</v>
      </c>
      <c r="J37" s="56">
        <f t="shared" ref="J37" si="12">G37*H37+I37</f>
        <v>33900</v>
      </c>
      <c r="K37" s="47"/>
      <c r="L37" s="304">
        <v>205.3356</v>
      </c>
      <c r="M37" s="75"/>
      <c r="N37" s="75"/>
      <c r="O37" s="75"/>
      <c r="P37" s="75"/>
    </row>
    <row r="38" spans="2:16" s="34" customFormat="1" ht="15" customHeight="1" x14ac:dyDescent="0.25">
      <c r="B38" s="195" t="s">
        <v>264</v>
      </c>
      <c r="C38" s="196"/>
      <c r="D38" s="196"/>
      <c r="E38" s="196"/>
      <c r="F38" s="196"/>
      <c r="G38" s="274"/>
      <c r="H38" s="197"/>
      <c r="I38" s="190"/>
      <c r="J38" s="190"/>
      <c r="K38" s="75"/>
      <c r="L38" s="307"/>
      <c r="M38" s="75"/>
      <c r="N38" s="75"/>
      <c r="O38" s="75"/>
      <c r="P38" s="75"/>
    </row>
    <row r="39" spans="2:16" ht="15" customHeight="1" x14ac:dyDescent="0.25">
      <c r="B39" s="69" t="s">
        <v>63</v>
      </c>
      <c r="C39" s="70"/>
      <c r="D39" s="70"/>
      <c r="E39" s="70"/>
      <c r="F39" s="70"/>
      <c r="G39" s="265"/>
      <c r="H39" s="71"/>
      <c r="I39" s="59"/>
      <c r="J39" s="58">
        <f>SUM(J7,J20,J26,J36)*(1+Uhikhinnad!$F$168)</f>
        <v>543605</v>
      </c>
      <c r="L39" s="306"/>
    </row>
    <row r="40" spans="2:16" ht="15" customHeight="1" x14ac:dyDescent="0.25">
      <c r="B40" s="69" t="s">
        <v>64</v>
      </c>
      <c r="C40" s="70"/>
      <c r="D40" s="70"/>
      <c r="E40" s="70"/>
      <c r="F40" s="70"/>
      <c r="G40" s="265"/>
      <c r="H40" s="71"/>
      <c r="I40" s="59"/>
      <c r="J40" s="58">
        <f>SUM(J18,J23,J30,J38)*(1+Uhikhinnad!$F$168)</f>
        <v>1302260</v>
      </c>
      <c r="L40" s="306"/>
    </row>
    <row r="41" spans="2:16" s="244" customFormat="1" ht="35.15" customHeight="1" x14ac:dyDescent="0.25">
      <c r="B41" s="254" t="s">
        <v>48</v>
      </c>
      <c r="C41" s="255"/>
      <c r="D41" s="255"/>
      <c r="E41" s="255"/>
      <c r="F41" s="255"/>
      <c r="G41" s="247"/>
      <c r="H41" s="256"/>
      <c r="I41" s="257"/>
      <c r="J41" s="249">
        <f>SUM(J39:J40)</f>
        <v>1845865</v>
      </c>
      <c r="L41" s="308"/>
    </row>
    <row r="42" spans="2:16" s="37" customFormat="1" ht="16.149999999999999" customHeight="1" x14ac:dyDescent="0.25">
      <c r="B42" s="206"/>
      <c r="C42" s="207"/>
      <c r="D42" s="207"/>
      <c r="E42" s="207"/>
      <c r="F42" s="207"/>
      <c r="G42" s="207"/>
      <c r="H42" s="207"/>
      <c r="I42" s="207"/>
      <c r="J42" s="208"/>
      <c r="L42" s="309"/>
    </row>
    <row r="43" spans="2:16" s="244" customFormat="1" ht="35.15" customHeight="1" x14ac:dyDescent="0.25">
      <c r="B43" s="246" t="s">
        <v>35</v>
      </c>
      <c r="C43" s="247"/>
      <c r="D43" s="247"/>
      <c r="E43" s="247"/>
      <c r="F43" s="247"/>
      <c r="G43" s="247"/>
      <c r="H43" s="248"/>
      <c r="I43" s="258"/>
      <c r="J43" s="249"/>
      <c r="L43" s="308"/>
    </row>
    <row r="44" spans="2:16" ht="15" customHeight="1" x14ac:dyDescent="0.25">
      <c r="B44" s="169" t="s">
        <v>73</v>
      </c>
      <c r="C44" s="170"/>
      <c r="D44" s="170"/>
      <c r="E44" s="170"/>
      <c r="F44" s="170"/>
      <c r="G44" s="275"/>
      <c r="H44" s="171"/>
      <c r="I44" s="172"/>
      <c r="J44" s="173"/>
      <c r="L44" s="310"/>
    </row>
    <row r="45" spans="2:16" ht="15" customHeight="1" x14ac:dyDescent="0.25">
      <c r="B45" s="199" t="s">
        <v>260</v>
      </c>
      <c r="C45" s="200"/>
      <c r="D45" s="200"/>
      <c r="E45" s="200"/>
      <c r="F45" s="200"/>
      <c r="G45" s="264"/>
      <c r="H45" s="201"/>
      <c r="I45" s="60"/>
      <c r="J45" s="58">
        <f>J46+J54</f>
        <v>6733500</v>
      </c>
      <c r="L45" s="311"/>
    </row>
    <row r="46" spans="2:16" s="34" customFormat="1" ht="15" customHeight="1" x14ac:dyDescent="0.25">
      <c r="B46" s="195" t="s">
        <v>267</v>
      </c>
      <c r="C46" s="196"/>
      <c r="D46" s="196"/>
      <c r="E46" s="196"/>
      <c r="F46" s="196"/>
      <c r="G46" s="274"/>
      <c r="H46" s="197"/>
      <c r="I46" s="190"/>
      <c r="J46" s="190">
        <f>J47+J48</f>
        <v>1351200</v>
      </c>
      <c r="L46" s="307"/>
    </row>
    <row r="47" spans="2:16" s="37" customFormat="1" ht="15" customHeight="1" x14ac:dyDescent="0.25">
      <c r="B47" s="49">
        <v>301</v>
      </c>
      <c r="C47" s="49" t="s">
        <v>121</v>
      </c>
      <c r="D47" s="48" t="str">
        <f>VLOOKUP(B47,Uhikhinnad!$B$4:$G$163,2,FALSE)</f>
        <v>isevoolne kan.toru</v>
      </c>
      <c r="E47" s="48" t="s">
        <v>381</v>
      </c>
      <c r="F47" s="10" t="str">
        <f>VLOOKUP(B47,Uhikhinnad!$B$4:$G$163,4,FALSE)</f>
        <v>m</v>
      </c>
      <c r="G47" s="304">
        <f>ROUNDUP(L47*1.1,0)</f>
        <v>2756</v>
      </c>
      <c r="H47" s="54">
        <f>VLOOKUP(B47,Uhikhinnad!$B$4:$G$163,5,FALSE)</f>
        <v>200</v>
      </c>
      <c r="I47" s="54">
        <f>VLOOKUP(B47,Uhikhinnad!$B$4:$G$163,6,FALSE)</f>
        <v>0</v>
      </c>
      <c r="J47" s="56">
        <f t="shared" ref="J47" si="13">G47*H47+I47</f>
        <v>551200</v>
      </c>
      <c r="L47" s="304">
        <v>2505.0248999999999</v>
      </c>
    </row>
    <row r="48" spans="2:16" s="37" customFormat="1" ht="15" customHeight="1" x14ac:dyDescent="0.25">
      <c r="B48" s="49">
        <v>303</v>
      </c>
      <c r="C48" s="49" t="s">
        <v>121</v>
      </c>
      <c r="D48" s="48" t="str">
        <f>VLOOKUP(B48,Uhikhinnad!$B$4:$G$163,2,FALSE)</f>
        <v xml:space="preserve">reoveepumpla </v>
      </c>
      <c r="E48" s="104" t="s">
        <v>380</v>
      </c>
      <c r="F48" s="10" t="str">
        <f>VLOOKUP(B48,Uhikhinnad!$B$4:$G$163,4,FALSE)</f>
        <v>kompl.</v>
      </c>
      <c r="G48" s="304">
        <f t="shared" ref="G48" si="14">L48</f>
        <v>1</v>
      </c>
      <c r="H48" s="54">
        <v>800000</v>
      </c>
      <c r="I48" s="54">
        <f>VLOOKUP(B48,Uhikhinnad!$B$4:$G$163,6,FALSE)</f>
        <v>0</v>
      </c>
      <c r="J48" s="56">
        <f t="shared" ref="J48" si="15">G48*H48+I48</f>
        <v>800000</v>
      </c>
      <c r="L48" s="304">
        <v>1</v>
      </c>
    </row>
    <row r="49" spans="2:12" s="37" customFormat="1" ht="15" customHeight="1" x14ac:dyDescent="0.25">
      <c r="B49" s="269"/>
      <c r="C49" s="269"/>
      <c r="D49" s="50"/>
      <c r="E49" s="50" t="s">
        <v>319</v>
      </c>
      <c r="F49" s="269"/>
      <c r="G49" s="276"/>
      <c r="H49" s="270"/>
      <c r="I49" s="270"/>
      <c r="J49" s="271"/>
      <c r="L49" s="276"/>
    </row>
    <row r="50" spans="2:12" s="37" customFormat="1" ht="15" customHeight="1" x14ac:dyDescent="0.25">
      <c r="B50" s="269"/>
      <c r="C50" s="269"/>
      <c r="D50" s="50"/>
      <c r="E50" s="50" t="s">
        <v>367</v>
      </c>
      <c r="F50" s="269"/>
      <c r="G50" s="276"/>
      <c r="H50" s="270"/>
      <c r="I50" s="270"/>
      <c r="J50" s="271"/>
      <c r="L50" s="276"/>
    </row>
    <row r="51" spans="2:12" s="37" customFormat="1" ht="15" customHeight="1" x14ac:dyDescent="0.25">
      <c r="B51" s="269"/>
      <c r="C51" s="269"/>
      <c r="D51" s="50"/>
      <c r="E51" s="50" t="s">
        <v>366</v>
      </c>
      <c r="F51" s="269"/>
      <c r="G51" s="276"/>
      <c r="H51" s="270"/>
      <c r="I51" s="270"/>
      <c r="J51" s="271"/>
      <c r="L51" s="276"/>
    </row>
    <row r="52" spans="2:12" s="37" customFormat="1" ht="15" customHeight="1" x14ac:dyDescent="0.25">
      <c r="B52" s="269"/>
      <c r="C52" s="269"/>
      <c r="D52" s="50"/>
      <c r="E52" s="50" t="s">
        <v>365</v>
      </c>
      <c r="F52" s="269"/>
      <c r="G52" s="276"/>
      <c r="H52" s="270"/>
      <c r="I52" s="270"/>
      <c r="J52" s="271"/>
      <c r="L52" s="276"/>
    </row>
    <row r="53" spans="2:12" s="37" customFormat="1" ht="15" customHeight="1" x14ac:dyDescent="0.25">
      <c r="B53" s="269"/>
      <c r="C53" s="269"/>
      <c r="D53" s="50"/>
      <c r="E53" s="50" t="s">
        <v>403</v>
      </c>
      <c r="F53" s="269"/>
      <c r="G53" s="276"/>
      <c r="H53" s="270"/>
      <c r="I53" s="270"/>
      <c r="J53" s="271"/>
      <c r="L53" s="276"/>
    </row>
    <row r="54" spans="2:12" s="34" customFormat="1" ht="15" customHeight="1" x14ac:dyDescent="0.25">
      <c r="B54" s="195" t="s">
        <v>265</v>
      </c>
      <c r="C54" s="196"/>
      <c r="D54" s="196"/>
      <c r="E54" s="196"/>
      <c r="F54" s="196"/>
      <c r="G54" s="274"/>
      <c r="H54" s="197"/>
      <c r="I54" s="190"/>
      <c r="J54" s="190">
        <f>SUM(J55:J57)</f>
        <v>5382300</v>
      </c>
      <c r="L54" s="307"/>
    </row>
    <row r="55" spans="2:12" s="37" customFormat="1" ht="15" customHeight="1" x14ac:dyDescent="0.25">
      <c r="B55" s="49">
        <v>301</v>
      </c>
      <c r="C55" s="49" t="s">
        <v>120</v>
      </c>
      <c r="D55" s="48" t="str">
        <f>VLOOKUP(B55,Uhikhinnad!$B$4:$G$163,2,FALSE)</f>
        <v>isevoolne kan.toru</v>
      </c>
      <c r="E55" s="48" t="s">
        <v>381</v>
      </c>
      <c r="F55" s="10" t="str">
        <f>VLOOKUP(B55,Uhikhinnad!$B$4:$G$163,4,FALSE)</f>
        <v>m</v>
      </c>
      <c r="G55" s="304">
        <f>ROUNDUP(L55*1.1,0)</f>
        <v>25902</v>
      </c>
      <c r="H55" s="54">
        <f>VLOOKUP(B55,Uhikhinnad!$B$4:$G$163,5,FALSE)</f>
        <v>200</v>
      </c>
      <c r="I55" s="54">
        <f>VLOOKUP(B55,Uhikhinnad!$B$4:$G$163,6,FALSE)</f>
        <v>0</v>
      </c>
      <c r="J55" s="56">
        <f t="shared" ref="J55" si="16">G55*H55+I55</f>
        <v>5180400</v>
      </c>
      <c r="L55" s="304">
        <v>23546.523000000001</v>
      </c>
    </row>
    <row r="56" spans="2:12" s="37" customFormat="1" ht="15" customHeight="1" x14ac:dyDescent="0.25">
      <c r="B56" s="49">
        <v>302</v>
      </c>
      <c r="C56" s="49" t="s">
        <v>120</v>
      </c>
      <c r="D56" s="48" t="str">
        <f>VLOOKUP(B56,Uhikhinnad!$B$4:$G$163,2,FALSE)</f>
        <v>kan.survetoru</v>
      </c>
      <c r="E56" s="48" t="s">
        <v>383</v>
      </c>
      <c r="F56" s="10" t="str">
        <f>VLOOKUP(B56,Uhikhinnad!$B$4:$G$163,4,FALSE)</f>
        <v>m</v>
      </c>
      <c r="G56" s="304">
        <f>ROUNDUP(L56*1.1,0)</f>
        <v>634</v>
      </c>
      <c r="H56" s="54">
        <f>VLOOKUP(B56,Uhikhinnad!$B$4:$G$163,5,FALSE)</f>
        <v>150</v>
      </c>
      <c r="I56" s="54">
        <f>VLOOKUP(B56,Uhikhinnad!$B$4:$G$163,6,FALSE)</f>
        <v>0</v>
      </c>
      <c r="J56" s="56">
        <f t="shared" ref="J56:J57" si="17">G56*H56+I56</f>
        <v>95100</v>
      </c>
      <c r="L56" s="304">
        <v>575.721</v>
      </c>
    </row>
    <row r="57" spans="2:12" ht="15" customHeight="1" x14ac:dyDescent="0.25">
      <c r="B57" s="49">
        <v>301</v>
      </c>
      <c r="C57" s="49" t="s">
        <v>120</v>
      </c>
      <c r="D57" s="48" t="str">
        <f>VLOOKUP(B57,Uhikhinnad!$B$4:$G$163,2,FALSE)</f>
        <v>isevoolne kan.toru</v>
      </c>
      <c r="E57" s="48" t="s">
        <v>382</v>
      </c>
      <c r="F57" s="10" t="str">
        <f>VLOOKUP(B57,Uhikhinnad!$B$4:$G$163,4,FALSE)</f>
        <v>m</v>
      </c>
      <c r="G57" s="304">
        <f>ROUNDUP(L57*1.1,0)</f>
        <v>534</v>
      </c>
      <c r="H57" s="54">
        <f>VLOOKUP(B57,Uhikhinnad!$B$4:$G$163,5,FALSE)</f>
        <v>200</v>
      </c>
      <c r="I57" s="54">
        <f>VLOOKUP(B57,Uhikhinnad!$B$4:$G$163,6,FALSE)</f>
        <v>0</v>
      </c>
      <c r="J57" s="56">
        <f t="shared" si="17"/>
        <v>106800</v>
      </c>
      <c r="L57" s="304">
        <v>484.73140000000001</v>
      </c>
    </row>
    <row r="58" spans="2:12" ht="15" customHeight="1" x14ac:dyDescent="0.25">
      <c r="B58" s="199" t="s">
        <v>114</v>
      </c>
      <c r="C58" s="200"/>
      <c r="D58" s="200"/>
      <c r="E58" s="200"/>
      <c r="F58" s="200"/>
      <c r="G58" s="264"/>
      <c r="H58" s="201"/>
      <c r="I58" s="60"/>
      <c r="J58" s="58"/>
      <c r="L58" s="311"/>
    </row>
    <row r="59" spans="2:12" s="34" customFormat="1" ht="15" customHeight="1" x14ac:dyDescent="0.25">
      <c r="B59" s="195" t="s">
        <v>268</v>
      </c>
      <c r="C59" s="196"/>
      <c r="D59" s="196"/>
      <c r="E59" s="196"/>
      <c r="F59" s="196"/>
      <c r="G59" s="274"/>
      <c r="H59" s="197"/>
      <c r="I59" s="190"/>
      <c r="J59" s="190">
        <f>SUM(J60)</f>
        <v>12000</v>
      </c>
      <c r="L59" s="307"/>
    </row>
    <row r="60" spans="2:12" s="34" customFormat="1" ht="15" customHeight="1" x14ac:dyDescent="0.25">
      <c r="B60" s="49">
        <v>301</v>
      </c>
      <c r="C60" s="49" t="s">
        <v>121</v>
      </c>
      <c r="D60" s="48" t="str">
        <f>VLOOKUP(B60,Uhikhinnad!$B$4:$G$163,2,FALSE)</f>
        <v>isevoolne kan.toru</v>
      </c>
      <c r="E60" s="48" t="s">
        <v>381</v>
      </c>
      <c r="F60" s="10" t="str">
        <f>VLOOKUP(B60,Uhikhinnad!$B$4:$G$163,4,FALSE)</f>
        <v>m</v>
      </c>
      <c r="G60" s="304">
        <f>ROUNDUP(L60*1.1,0)</f>
        <v>60</v>
      </c>
      <c r="H60" s="54">
        <f>VLOOKUP(B60,Uhikhinnad!$B$4:$G$163,5,FALSE)</f>
        <v>200</v>
      </c>
      <c r="I60" s="54">
        <f>VLOOKUP(B60,Uhikhinnad!$B$4:$G$163,6,FALSE)</f>
        <v>0</v>
      </c>
      <c r="J60" s="56">
        <f t="shared" ref="J60" si="18">G60*H60+I60</f>
        <v>12000</v>
      </c>
      <c r="L60" s="304">
        <v>54.461399999999998</v>
      </c>
    </row>
    <row r="61" spans="2:12" s="34" customFormat="1" ht="15" customHeight="1" x14ac:dyDescent="0.25">
      <c r="B61" s="195" t="s">
        <v>266</v>
      </c>
      <c r="C61" s="196"/>
      <c r="D61" s="196"/>
      <c r="E61" s="196"/>
      <c r="F61" s="196"/>
      <c r="G61" s="274"/>
      <c r="H61" s="197"/>
      <c r="I61" s="190"/>
      <c r="J61" s="190">
        <f>SUM(J62)</f>
        <v>85800</v>
      </c>
      <c r="L61" s="307"/>
    </row>
    <row r="62" spans="2:12" s="34" customFormat="1" ht="15" customHeight="1" x14ac:dyDescent="0.25">
      <c r="B62" s="49">
        <v>301</v>
      </c>
      <c r="C62" s="49" t="s">
        <v>120</v>
      </c>
      <c r="D62" s="48" t="str">
        <f>VLOOKUP(B62,Uhikhinnad!$B$4:$G$163,2,FALSE)</f>
        <v>isevoolne kan.toru</v>
      </c>
      <c r="E62" s="48" t="s">
        <v>381</v>
      </c>
      <c r="F62" s="10" t="str">
        <f>VLOOKUP(B62,Uhikhinnad!$B$4:$G$163,4,FALSE)</f>
        <v>m</v>
      </c>
      <c r="G62" s="304">
        <f>ROUNDUP(L62*1.1,0)</f>
        <v>429</v>
      </c>
      <c r="H62" s="54">
        <f>VLOOKUP(B62,Uhikhinnad!$B$4:$G$163,5,FALSE)</f>
        <v>200</v>
      </c>
      <c r="I62" s="54">
        <f>VLOOKUP(B62,Uhikhinnad!$B$4:$G$163,6,FALSE)</f>
        <v>0</v>
      </c>
      <c r="J62" s="56">
        <f t="shared" ref="J62" si="19">G62*H62+I62</f>
        <v>85800</v>
      </c>
      <c r="L62" s="304">
        <v>389.56479999999999</v>
      </c>
    </row>
    <row r="63" spans="2:12" ht="15" customHeight="1" x14ac:dyDescent="0.25">
      <c r="B63" s="174" t="s">
        <v>74</v>
      </c>
      <c r="C63" s="170"/>
      <c r="D63" s="170"/>
      <c r="E63" s="170"/>
      <c r="F63" s="170"/>
      <c r="G63" s="275"/>
      <c r="H63" s="171"/>
      <c r="I63" s="172"/>
      <c r="J63" s="173"/>
      <c r="L63" s="310"/>
    </row>
    <row r="64" spans="2:12" ht="15" customHeight="1" x14ac:dyDescent="0.25">
      <c r="B64" s="199" t="s">
        <v>351</v>
      </c>
      <c r="C64" s="200"/>
      <c r="D64" s="200"/>
      <c r="E64" s="200"/>
      <c r="F64" s="200"/>
      <c r="G64" s="264"/>
      <c r="H64" s="201"/>
      <c r="I64" s="60"/>
      <c r="J64" s="58"/>
      <c r="L64" s="311"/>
    </row>
    <row r="65" spans="2:12" s="34" customFormat="1" ht="15" customHeight="1" x14ac:dyDescent="0.25">
      <c r="B65" s="195" t="s">
        <v>92</v>
      </c>
      <c r="C65" s="196"/>
      <c r="D65" s="196"/>
      <c r="E65" s="196"/>
      <c r="F65" s="196"/>
      <c r="G65" s="274"/>
      <c r="H65" s="197"/>
      <c r="I65" s="190"/>
      <c r="J65" s="190">
        <v>0</v>
      </c>
      <c r="L65" s="307"/>
    </row>
    <row r="66" spans="2:12" s="34" customFormat="1" ht="15" customHeight="1" x14ac:dyDescent="0.25">
      <c r="B66" s="195" t="s">
        <v>93</v>
      </c>
      <c r="C66" s="196"/>
      <c r="D66" s="196"/>
      <c r="E66" s="196"/>
      <c r="F66" s="196"/>
      <c r="G66" s="274"/>
      <c r="H66" s="197"/>
      <c r="I66" s="190"/>
      <c r="J66" s="190">
        <v>0</v>
      </c>
      <c r="L66" s="307"/>
    </row>
    <row r="67" spans="2:12" ht="15" customHeight="1" x14ac:dyDescent="0.25">
      <c r="B67" s="199" t="s">
        <v>352</v>
      </c>
      <c r="C67" s="200"/>
      <c r="D67" s="200"/>
      <c r="E67" s="200"/>
      <c r="F67" s="200"/>
      <c r="G67" s="264"/>
      <c r="H67" s="201"/>
      <c r="I67" s="60"/>
      <c r="J67" s="58"/>
      <c r="L67" s="311"/>
    </row>
    <row r="68" spans="2:12" s="34" customFormat="1" ht="15" customHeight="1" x14ac:dyDescent="0.25">
      <c r="B68" s="195" t="s">
        <v>94</v>
      </c>
      <c r="C68" s="196"/>
      <c r="D68" s="196"/>
      <c r="E68" s="196"/>
      <c r="F68" s="196"/>
      <c r="G68" s="274"/>
      <c r="H68" s="197"/>
      <c r="I68" s="190"/>
      <c r="J68" s="190">
        <v>0</v>
      </c>
      <c r="L68" s="307"/>
    </row>
    <row r="69" spans="2:12" s="34" customFormat="1" ht="15" customHeight="1" x14ac:dyDescent="0.25">
      <c r="B69" s="195" t="s">
        <v>95</v>
      </c>
      <c r="C69" s="196"/>
      <c r="D69" s="196"/>
      <c r="E69" s="196"/>
      <c r="F69" s="196"/>
      <c r="G69" s="274"/>
      <c r="H69" s="197"/>
      <c r="I69" s="190"/>
      <c r="J69" s="190">
        <v>0</v>
      </c>
      <c r="L69" s="307"/>
    </row>
    <row r="70" spans="2:12" ht="15" customHeight="1" x14ac:dyDescent="0.25">
      <c r="B70" s="69" t="s">
        <v>63</v>
      </c>
      <c r="C70" s="70"/>
      <c r="D70" s="70"/>
      <c r="E70" s="70"/>
      <c r="F70" s="70"/>
      <c r="G70" s="265"/>
      <c r="H70" s="71"/>
      <c r="I70" s="59"/>
      <c r="J70" s="58">
        <f>SUM(J46,J59,J65,J68)*(1+Uhikhinnad!$F$168)</f>
        <v>1567679.9999999998</v>
      </c>
      <c r="L70" s="306"/>
    </row>
    <row r="71" spans="2:12" ht="15" customHeight="1" x14ac:dyDescent="0.25">
      <c r="B71" s="69" t="s">
        <v>64</v>
      </c>
      <c r="C71" s="70"/>
      <c r="D71" s="70"/>
      <c r="E71" s="70"/>
      <c r="F71" s="70"/>
      <c r="G71" s="265"/>
      <c r="H71" s="71"/>
      <c r="I71" s="59"/>
      <c r="J71" s="58">
        <f>SUM(J54,J61,J66,J69)*(1+Uhikhinnad!$F$168)</f>
        <v>6288314.9999999991</v>
      </c>
      <c r="L71" s="306"/>
    </row>
    <row r="72" spans="2:12" s="244" customFormat="1" ht="35.15" customHeight="1" x14ac:dyDescent="0.25">
      <c r="B72" s="254" t="s">
        <v>15</v>
      </c>
      <c r="C72" s="255"/>
      <c r="D72" s="255"/>
      <c r="E72" s="255"/>
      <c r="F72" s="255"/>
      <c r="G72" s="247"/>
      <c r="H72" s="256"/>
      <c r="I72" s="257"/>
      <c r="J72" s="249">
        <f>SUM(J70:J71)</f>
        <v>7855994.9999999991</v>
      </c>
      <c r="L72" s="308"/>
    </row>
    <row r="73" spans="2:12" s="37" customFormat="1" ht="17.5" customHeight="1" x14ac:dyDescent="0.25">
      <c r="B73" s="206"/>
      <c r="C73" s="207"/>
      <c r="D73" s="207"/>
      <c r="E73" s="207"/>
      <c r="F73" s="207"/>
      <c r="G73" s="207"/>
      <c r="H73" s="207"/>
      <c r="I73" s="207"/>
      <c r="J73" s="208"/>
      <c r="L73" s="309"/>
    </row>
    <row r="74" spans="2:12" s="244" customFormat="1" ht="35.15" customHeight="1" x14ac:dyDescent="0.25">
      <c r="B74" s="250" t="s">
        <v>124</v>
      </c>
      <c r="C74" s="251"/>
      <c r="D74" s="251"/>
      <c r="E74" s="251"/>
      <c r="F74" s="251"/>
      <c r="G74" s="263"/>
      <c r="H74" s="252"/>
      <c r="I74" s="253"/>
      <c r="J74" s="253"/>
      <c r="L74" s="312"/>
    </row>
    <row r="75" spans="2:12" ht="15" customHeight="1" x14ac:dyDescent="0.25">
      <c r="B75" s="174" t="s">
        <v>87</v>
      </c>
      <c r="C75" s="170"/>
      <c r="D75" s="170"/>
      <c r="E75" s="170"/>
      <c r="F75" s="170"/>
      <c r="G75" s="275"/>
      <c r="H75" s="171"/>
      <c r="I75" s="175"/>
      <c r="J75" s="175"/>
      <c r="L75" s="310"/>
    </row>
    <row r="76" spans="2:12" ht="15" customHeight="1" x14ac:dyDescent="0.25">
      <c r="B76" s="199" t="s">
        <v>122</v>
      </c>
      <c r="C76" s="200"/>
      <c r="D76" s="200"/>
      <c r="E76" s="200"/>
      <c r="F76" s="200"/>
      <c r="G76" s="264"/>
      <c r="H76" s="201"/>
      <c r="I76" s="60"/>
      <c r="J76" s="60"/>
      <c r="L76" s="311"/>
    </row>
    <row r="77" spans="2:12" s="34" customFormat="1" ht="15" customHeight="1" x14ac:dyDescent="0.25">
      <c r="B77" s="195" t="s">
        <v>269</v>
      </c>
      <c r="C77" s="196"/>
      <c r="D77" s="196"/>
      <c r="E77" s="196"/>
      <c r="F77" s="196"/>
      <c r="G77" s="274"/>
      <c r="H77" s="197"/>
      <c r="I77" s="190"/>
      <c r="J77" s="190">
        <f>SUM(J78:J79)</f>
        <v>35000</v>
      </c>
      <c r="L77" s="307"/>
    </row>
    <row r="78" spans="2:12" ht="15" customHeight="1" x14ac:dyDescent="0.25">
      <c r="B78" s="49">
        <v>1008</v>
      </c>
      <c r="C78" s="49" t="s">
        <v>121</v>
      </c>
      <c r="D78" s="104" t="str">
        <f>VLOOKUP(B78,Uhikhinnad!$B$4:$G$163,2,FALSE)</f>
        <v>Sademevee uuringud, geodeetilised mõõdistused ja perspektiivskeem</v>
      </c>
      <c r="E78" s="104"/>
      <c r="F78" s="18" t="str">
        <f>VLOOKUP(B78,Uhikhinnad!$B$4:$G$163,4,FALSE)</f>
        <v>tk</v>
      </c>
      <c r="G78" s="304">
        <f t="shared" ref="G78:G79" si="20">L78</f>
        <v>1</v>
      </c>
      <c r="H78" s="209">
        <f>VLOOKUP(B78,Uhikhinnad!$B$4:$G$163,5,FALSE)</f>
        <v>30000</v>
      </c>
      <c r="I78" s="209">
        <f>VLOOKUP(B78,Uhikhinnad!$B$4:$G$163,6,FALSE)</f>
        <v>0</v>
      </c>
      <c r="J78" s="55">
        <f t="shared" ref="J78:J79" si="21">G78*H78+I78</f>
        <v>30000</v>
      </c>
      <c r="L78" s="304">
        <v>1</v>
      </c>
    </row>
    <row r="79" spans="2:12" ht="15" customHeight="1" x14ac:dyDescent="0.25">
      <c r="B79" s="49">
        <v>1009</v>
      </c>
      <c r="C79" s="49" t="s">
        <v>121</v>
      </c>
      <c r="D79" s="104" t="str">
        <f>VLOOKUP(B79,Uhikhinnad!$B$4:$G$163,2,FALSE)</f>
        <v>Hüdrauliline mudel</v>
      </c>
      <c r="E79" s="104"/>
      <c r="F79" s="18" t="str">
        <f>VLOOKUP(B79,Uhikhinnad!$B$4:$G$163,4,FALSE)</f>
        <v>tk</v>
      </c>
      <c r="G79" s="304">
        <f t="shared" si="20"/>
        <v>1</v>
      </c>
      <c r="H79" s="209">
        <f>VLOOKUP(B79,Uhikhinnad!$B$4:$G$163,5,FALSE)</f>
        <v>5000</v>
      </c>
      <c r="I79" s="209">
        <f>VLOOKUP(B79,Uhikhinnad!$B$4:$G$163,6,FALSE)</f>
        <v>0</v>
      </c>
      <c r="J79" s="55">
        <f t="shared" si="21"/>
        <v>5000</v>
      </c>
      <c r="L79" s="304">
        <v>1</v>
      </c>
    </row>
    <row r="80" spans="2:12" s="34" customFormat="1" ht="15" customHeight="1" x14ac:dyDescent="0.25">
      <c r="B80" s="195" t="s">
        <v>97</v>
      </c>
      <c r="C80" s="196"/>
      <c r="D80" s="196"/>
      <c r="E80" s="196"/>
      <c r="F80" s="196"/>
      <c r="G80" s="274"/>
      <c r="H80" s="197"/>
      <c r="I80" s="190"/>
      <c r="J80" s="190">
        <f>SUM(J81:J82)</f>
        <v>1314500</v>
      </c>
      <c r="L80" s="307"/>
    </row>
    <row r="81" spans="2:12" s="37" customFormat="1" ht="15" customHeight="1" x14ac:dyDescent="0.25">
      <c r="B81" s="49">
        <v>501</v>
      </c>
      <c r="C81" s="49" t="s">
        <v>120</v>
      </c>
      <c r="D81" s="48" t="str">
        <f>VLOOKUP(B81,Uhikhinnad!$B$4:$G$163,2,FALSE)</f>
        <v>isevoolne sademeveetoru</v>
      </c>
      <c r="E81" s="48"/>
      <c r="F81" s="10" t="str">
        <f>VLOOKUP(B81,Uhikhinnad!$B$4:$G$163,4,FALSE)</f>
        <v>m</v>
      </c>
      <c r="G81" s="304">
        <f>ROUNDUP(L81*1.1,0)</f>
        <v>5347</v>
      </c>
      <c r="H81" s="54">
        <f>VLOOKUP(B81,Uhikhinnad!$B$4:$G$163,5,FALSE)</f>
        <v>200</v>
      </c>
      <c r="I81" s="54">
        <f>VLOOKUP(B81,Uhikhinnad!$B$4:$G$163,6,FALSE)</f>
        <v>0</v>
      </c>
      <c r="J81" s="56">
        <f>G81*H81+I81</f>
        <v>1069400</v>
      </c>
      <c r="L81" s="304">
        <v>4860.7335000000003</v>
      </c>
    </row>
    <row r="82" spans="2:12" ht="15" customHeight="1" x14ac:dyDescent="0.25">
      <c r="B82" s="49" t="s">
        <v>166</v>
      </c>
      <c r="C82" s="49" t="s">
        <v>120</v>
      </c>
      <c r="D82" s="48" t="str">
        <f>VLOOKUP(B82,Uhikhinnad!$B$4:$G$163,2,FALSE)</f>
        <v>kraavi puhastamine</v>
      </c>
      <c r="E82" s="50" t="s">
        <v>384</v>
      </c>
      <c r="F82" s="10" t="str">
        <f>VLOOKUP(B82,Uhikhinnad!$B$4:$G$163,4,FALSE)</f>
        <v>m</v>
      </c>
      <c r="G82" s="304">
        <f>ROUNDUP(L82*1.1,0)</f>
        <v>1634</v>
      </c>
      <c r="H82" s="54">
        <f>VLOOKUP(B82,Uhikhinnad!$B$4:$G$163,5,FALSE)</f>
        <v>150</v>
      </c>
      <c r="I82" s="54">
        <f>VLOOKUP(B82,Uhikhinnad!$B$4:$G$163,6,FALSE)</f>
        <v>0</v>
      </c>
      <c r="J82" s="56">
        <f>G82*H82+I82</f>
        <v>245100</v>
      </c>
      <c r="L82" s="304">
        <v>1484.8067000000001</v>
      </c>
    </row>
    <row r="83" spans="2:12" ht="15" customHeight="1" x14ac:dyDescent="0.25">
      <c r="B83" s="199" t="s">
        <v>123</v>
      </c>
      <c r="C83" s="200"/>
      <c r="D83" s="200"/>
      <c r="E83" s="200"/>
      <c r="F83" s="200"/>
      <c r="G83" s="264"/>
      <c r="H83" s="201"/>
      <c r="I83" s="53"/>
      <c r="J83" s="53"/>
      <c r="L83" s="311"/>
    </row>
    <row r="84" spans="2:12" s="34" customFormat="1" ht="15" customHeight="1" x14ac:dyDescent="0.25">
      <c r="B84" s="195" t="s">
        <v>98</v>
      </c>
      <c r="C84" s="196"/>
      <c r="D84" s="196"/>
      <c r="E84" s="196"/>
      <c r="F84" s="196"/>
      <c r="G84" s="274"/>
      <c r="H84" s="197"/>
      <c r="I84" s="190"/>
      <c r="J84" s="190"/>
      <c r="L84" s="307"/>
    </row>
    <row r="85" spans="2:12" s="34" customFormat="1" ht="15" customHeight="1" x14ac:dyDescent="0.25">
      <c r="B85" s="195" t="s">
        <v>99</v>
      </c>
      <c r="C85" s="196"/>
      <c r="D85" s="196"/>
      <c r="E85" s="196"/>
      <c r="F85" s="196"/>
      <c r="G85" s="274"/>
      <c r="H85" s="197"/>
      <c r="I85" s="190"/>
      <c r="J85" s="190">
        <f>J86</f>
        <v>1415400</v>
      </c>
      <c r="L85" s="307"/>
    </row>
    <row r="86" spans="2:12" ht="15" customHeight="1" x14ac:dyDescent="0.25">
      <c r="B86" s="49">
        <v>501</v>
      </c>
      <c r="C86" s="49" t="s">
        <v>120</v>
      </c>
      <c r="D86" s="48" t="str">
        <f>VLOOKUP(B86,Uhikhinnad!$B$4:$G$163,2,FALSE)</f>
        <v>isevoolne sademeveetoru</v>
      </c>
      <c r="E86" s="48"/>
      <c r="F86" s="10" t="str">
        <f>VLOOKUP(B86,Uhikhinnad!$B$4:$G$163,4,FALSE)</f>
        <v>m</v>
      </c>
      <c r="G86" s="304">
        <f>ROUNDUP(L86*1.1,0)</f>
        <v>7077</v>
      </c>
      <c r="H86" s="54">
        <f>VLOOKUP(B86,Uhikhinnad!$B$4:$G$163,5,FALSE)</f>
        <v>200</v>
      </c>
      <c r="I86" s="54">
        <f>VLOOKUP(B86,Uhikhinnad!$B$4:$G$163,6,FALSE)</f>
        <v>0</v>
      </c>
      <c r="J86" s="56">
        <f>G86*H86+I86</f>
        <v>1415400</v>
      </c>
      <c r="L86" s="304">
        <v>6433.3289999999997</v>
      </c>
    </row>
    <row r="87" spans="2:12" ht="15" customHeight="1" x14ac:dyDescent="0.25">
      <c r="B87" s="69" t="s">
        <v>63</v>
      </c>
      <c r="C87" s="70"/>
      <c r="D87" s="70"/>
      <c r="E87" s="70"/>
      <c r="F87" s="70"/>
      <c r="G87" s="265"/>
      <c r="H87" s="71"/>
      <c r="I87" s="59"/>
      <c r="J87" s="58">
        <f>SUM(J77,J84)*(1+Uhikhinnad!$F$168)</f>
        <v>40250</v>
      </c>
      <c r="L87" s="306"/>
    </row>
    <row r="88" spans="2:12" ht="15" customHeight="1" x14ac:dyDescent="0.25">
      <c r="B88" s="69" t="s">
        <v>64</v>
      </c>
      <c r="C88" s="70"/>
      <c r="D88" s="70"/>
      <c r="E88" s="70"/>
      <c r="F88" s="70"/>
      <c r="G88" s="265"/>
      <c r="H88" s="71"/>
      <c r="I88" s="59"/>
      <c r="J88" s="58">
        <f>SUM(J80,J85)*(1+Uhikhinnad!$F$168)</f>
        <v>3139384.9999999995</v>
      </c>
      <c r="L88" s="306"/>
    </row>
    <row r="89" spans="2:12" s="244" customFormat="1" ht="35.15" customHeight="1" x14ac:dyDescent="0.25">
      <c r="B89" s="254" t="s">
        <v>291</v>
      </c>
      <c r="C89" s="255"/>
      <c r="D89" s="255"/>
      <c r="E89" s="255"/>
      <c r="F89" s="255"/>
      <c r="G89" s="247"/>
      <c r="H89" s="256"/>
      <c r="I89" s="257"/>
      <c r="J89" s="249">
        <f>SUM(J87:J88)</f>
        <v>3179634.9999999995</v>
      </c>
      <c r="L89" s="308"/>
    </row>
  </sheetData>
  <mergeCells count="10">
    <mergeCell ref="L2:L3"/>
    <mergeCell ref="I2:I3"/>
    <mergeCell ref="D2:D3"/>
    <mergeCell ref="C2:C3"/>
    <mergeCell ref="B2:B3"/>
    <mergeCell ref="J2:J3"/>
    <mergeCell ref="H2:H3"/>
    <mergeCell ref="G2:G3"/>
    <mergeCell ref="F2:F3"/>
    <mergeCell ref="E2:E3"/>
  </mergeCells>
  <printOptions horizontalCentered="1"/>
  <pageMargins left="0.55118110236220474" right="0.55118110236220474" top="0.78740157480314965" bottom="0.78740157480314965" header="0.31496062992125984" footer="0.31496062992125984"/>
  <pageSetup paperSize="9" scale="85" orientation="portrait" horizontalDpi="300" verticalDpi="300" copies="5" r:id="rId1"/>
  <rowBreaks count="2" manualBreakCount="2">
    <brk id="42" min="3" max="9" man="1"/>
    <brk id="73" min="3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O26"/>
  <sheetViews>
    <sheetView zoomScaleNormal="100" zoomScaleSheetLayoutView="90" workbookViewId="0">
      <pane ySplit="2" topLeftCell="A3" activePane="bottomLeft" state="frozen"/>
      <selection activeCell="M15" sqref="M15"/>
      <selection pane="bottomLeft"/>
    </sheetView>
  </sheetViews>
  <sheetFormatPr defaultColWidth="9.1796875" defaultRowHeight="15" customHeight="1" x14ac:dyDescent="0.25"/>
  <cols>
    <col min="1" max="1" width="4" style="34" customWidth="1"/>
    <col min="2" max="2" width="5.453125" style="80" customWidth="1"/>
    <col min="3" max="3" width="12.81640625" style="80" customWidth="1"/>
    <col min="4" max="4" width="37.81640625" style="34" customWidth="1"/>
    <col min="5" max="5" width="31.1796875" style="34" customWidth="1"/>
    <col min="6" max="6" width="6.81640625" style="83" customWidth="1"/>
    <col min="7" max="7" width="7.453125" style="83" customWidth="1"/>
    <col min="8" max="8" width="13.26953125" style="84" bestFit="1" customWidth="1"/>
    <col min="9" max="9" width="11.81640625" style="84" customWidth="1"/>
    <col min="10" max="10" width="16.453125" style="88" bestFit="1" customWidth="1"/>
    <col min="11" max="11" width="9.1796875" style="34"/>
    <col min="12" max="12" width="9.26953125" style="34" bestFit="1" customWidth="1"/>
    <col min="13" max="15" width="9.1796875" style="34"/>
    <col min="16" max="16" width="10.81640625" style="34" bestFit="1" customWidth="1"/>
    <col min="17" max="16384" width="9.1796875" style="34"/>
  </cols>
  <sheetData>
    <row r="1" spans="2:15" ht="15" customHeight="1" x14ac:dyDescent="0.25">
      <c r="E1" s="75"/>
      <c r="F1" s="81"/>
      <c r="G1" s="81"/>
      <c r="H1" s="82"/>
      <c r="I1" s="82"/>
      <c r="J1" s="85"/>
      <c r="K1" s="75"/>
    </row>
    <row r="2" spans="2:15" ht="37.5" customHeight="1" x14ac:dyDescent="0.25">
      <c r="B2" s="126" t="s">
        <v>40</v>
      </c>
      <c r="C2" s="127" t="s">
        <v>108</v>
      </c>
      <c r="D2" s="90" t="s">
        <v>328</v>
      </c>
      <c r="E2" s="128" t="s">
        <v>66</v>
      </c>
      <c r="F2" s="129" t="s">
        <v>26</v>
      </c>
      <c r="G2" s="129" t="s">
        <v>53</v>
      </c>
      <c r="H2" s="130" t="s">
        <v>4</v>
      </c>
      <c r="I2" s="130" t="s">
        <v>49</v>
      </c>
      <c r="J2" s="131" t="s">
        <v>38</v>
      </c>
      <c r="K2" s="76"/>
    </row>
    <row r="3" spans="2:15" s="244" customFormat="1" ht="37.5" customHeight="1" x14ac:dyDescent="0.25">
      <c r="B3" s="378" t="s">
        <v>44</v>
      </c>
      <c r="C3" s="379"/>
      <c r="D3" s="379"/>
      <c r="E3" s="379"/>
      <c r="F3" s="379"/>
      <c r="G3" s="379"/>
      <c r="H3" s="379"/>
      <c r="I3" s="380"/>
      <c r="J3" s="242"/>
      <c r="K3" s="243"/>
    </row>
    <row r="4" spans="2:15" ht="15" customHeight="1" x14ac:dyDescent="0.25">
      <c r="B4" s="375" t="s">
        <v>71</v>
      </c>
      <c r="C4" s="376"/>
      <c r="D4" s="376"/>
      <c r="E4" s="376"/>
      <c r="F4" s="376"/>
      <c r="G4" s="376"/>
      <c r="H4" s="376"/>
      <c r="I4" s="377"/>
      <c r="J4" s="176"/>
      <c r="K4" s="76"/>
      <c r="L4" s="77"/>
      <c r="M4" s="77"/>
      <c r="N4" s="77"/>
      <c r="O4" s="77"/>
    </row>
    <row r="5" spans="2:15" ht="15" customHeight="1" x14ac:dyDescent="0.25">
      <c r="B5" s="366" t="s">
        <v>86</v>
      </c>
      <c r="C5" s="367"/>
      <c r="D5" s="367"/>
      <c r="E5" s="367"/>
      <c r="F5" s="367"/>
      <c r="G5" s="367"/>
      <c r="H5" s="367"/>
      <c r="I5" s="368"/>
      <c r="J5" s="86"/>
      <c r="K5" s="76"/>
      <c r="L5" s="77"/>
      <c r="M5" s="77"/>
      <c r="N5" s="77"/>
      <c r="O5" s="77"/>
    </row>
    <row r="6" spans="2:15" ht="15" customHeight="1" x14ac:dyDescent="0.25">
      <c r="B6" s="363" t="s">
        <v>88</v>
      </c>
      <c r="C6" s="364"/>
      <c r="D6" s="364"/>
      <c r="E6" s="364"/>
      <c r="F6" s="364"/>
      <c r="G6" s="364"/>
      <c r="H6" s="364"/>
      <c r="I6" s="365"/>
      <c r="J6" s="192">
        <f>SUM(J7:J12)</f>
        <v>366707</v>
      </c>
      <c r="K6" s="76"/>
    </row>
    <row r="7" spans="2:15" s="75" customFormat="1" ht="15" customHeight="1" x14ac:dyDescent="0.25">
      <c r="B7" s="210">
        <v>603</v>
      </c>
      <c r="C7" s="210" t="s">
        <v>121</v>
      </c>
      <c r="D7" s="211" t="s">
        <v>337</v>
      </c>
      <c r="E7" s="211" t="s">
        <v>355</v>
      </c>
      <c r="F7" s="211" t="s">
        <v>335</v>
      </c>
      <c r="G7" s="212">
        <v>1</v>
      </c>
      <c r="H7" s="213">
        <v>366707</v>
      </c>
      <c r="I7" s="214">
        <v>0</v>
      </c>
      <c r="J7" s="213">
        <f>G7*H7+I7</f>
        <v>366707</v>
      </c>
      <c r="K7" s="76"/>
      <c r="M7" s="79"/>
      <c r="N7" s="79"/>
      <c r="O7" s="79"/>
    </row>
    <row r="8" spans="2:15" s="75" customFormat="1" ht="15" customHeight="1" x14ac:dyDescent="0.25">
      <c r="B8" s="210">
        <v>102</v>
      </c>
      <c r="C8" s="210" t="s">
        <v>121</v>
      </c>
      <c r="D8" s="215" t="s">
        <v>336</v>
      </c>
      <c r="E8" s="211"/>
      <c r="F8" s="211"/>
      <c r="G8" s="211"/>
      <c r="H8" s="78"/>
      <c r="I8" s="214"/>
      <c r="J8" s="213"/>
      <c r="K8" s="76"/>
      <c r="M8" s="79"/>
      <c r="N8" s="79"/>
      <c r="O8" s="79"/>
    </row>
    <row r="9" spans="2:15" s="75" customFormat="1" ht="15" customHeight="1" x14ac:dyDescent="0.25">
      <c r="B9" s="210">
        <v>603</v>
      </c>
      <c r="C9" s="210" t="s">
        <v>121</v>
      </c>
      <c r="D9" s="215" t="s">
        <v>338</v>
      </c>
      <c r="E9" s="211"/>
      <c r="F9" s="211"/>
      <c r="G9" s="211"/>
      <c r="H9" s="78"/>
      <c r="I9" s="214"/>
      <c r="J9" s="213"/>
      <c r="K9" s="76"/>
      <c r="M9" s="79"/>
      <c r="N9" s="79"/>
      <c r="O9" s="79"/>
    </row>
    <row r="10" spans="2:15" s="75" customFormat="1" ht="15" customHeight="1" x14ac:dyDescent="0.25">
      <c r="B10" s="210">
        <v>602</v>
      </c>
      <c r="C10" s="89" t="s">
        <v>121</v>
      </c>
      <c r="D10" s="215" t="s">
        <v>375</v>
      </c>
      <c r="E10" s="211"/>
      <c r="F10" s="211"/>
      <c r="G10" s="211"/>
      <c r="H10" s="78"/>
      <c r="I10" s="78"/>
      <c r="J10" s="213"/>
      <c r="K10" s="76"/>
      <c r="M10" s="79"/>
      <c r="N10" s="79"/>
      <c r="O10" s="79"/>
    </row>
    <row r="11" spans="2:15" s="75" customFormat="1" ht="15" customHeight="1" x14ac:dyDescent="0.25">
      <c r="B11" s="210" t="s">
        <v>130</v>
      </c>
      <c r="C11" s="89" t="s">
        <v>121</v>
      </c>
      <c r="D11" s="215" t="s">
        <v>339</v>
      </c>
      <c r="E11" s="211"/>
      <c r="F11" s="211"/>
      <c r="G11" s="211"/>
      <c r="H11" s="78"/>
      <c r="I11" s="78"/>
      <c r="J11" s="213"/>
      <c r="K11" s="76"/>
      <c r="M11" s="79"/>
      <c r="N11" s="79"/>
      <c r="O11" s="79"/>
    </row>
    <row r="12" spans="2:15" s="75" customFormat="1" ht="15" customHeight="1" x14ac:dyDescent="0.25">
      <c r="B12" s="210">
        <v>602</v>
      </c>
      <c r="C12" s="89" t="s">
        <v>121</v>
      </c>
      <c r="D12" s="215" t="s">
        <v>340</v>
      </c>
      <c r="E12" s="211"/>
      <c r="F12" s="211"/>
      <c r="G12" s="211"/>
      <c r="H12" s="78"/>
      <c r="I12" s="78"/>
      <c r="J12" s="213"/>
      <c r="K12" s="76"/>
      <c r="M12" s="79"/>
      <c r="N12" s="79"/>
      <c r="O12" s="79"/>
    </row>
    <row r="13" spans="2:15" ht="15" customHeight="1" x14ac:dyDescent="0.25">
      <c r="B13" s="363" t="s">
        <v>89</v>
      </c>
      <c r="C13" s="364"/>
      <c r="D13" s="364"/>
      <c r="E13" s="364"/>
      <c r="F13" s="364"/>
      <c r="G13" s="364"/>
      <c r="H13" s="364"/>
      <c r="I13" s="365"/>
      <c r="J13" s="192"/>
      <c r="K13" s="76"/>
    </row>
    <row r="14" spans="2:15" ht="15" customHeight="1" x14ac:dyDescent="0.25">
      <c r="B14" s="366" t="s">
        <v>353</v>
      </c>
      <c r="C14" s="367"/>
      <c r="D14" s="367"/>
      <c r="E14" s="367"/>
      <c r="F14" s="367"/>
      <c r="G14" s="367"/>
      <c r="H14" s="367"/>
      <c r="I14" s="368"/>
      <c r="J14" s="86"/>
      <c r="K14" s="76"/>
      <c r="L14" s="77"/>
      <c r="M14" s="77"/>
      <c r="N14" s="77"/>
      <c r="O14" s="77"/>
    </row>
    <row r="15" spans="2:15" ht="15" customHeight="1" x14ac:dyDescent="0.25">
      <c r="B15" s="363" t="s">
        <v>90</v>
      </c>
      <c r="C15" s="364"/>
      <c r="D15" s="364"/>
      <c r="E15" s="364"/>
      <c r="F15" s="364"/>
      <c r="G15" s="364"/>
      <c r="H15" s="364"/>
      <c r="I15" s="365"/>
      <c r="J15" s="192"/>
      <c r="K15" s="76"/>
    </row>
    <row r="16" spans="2:15" ht="15" customHeight="1" x14ac:dyDescent="0.25">
      <c r="B16" s="363" t="s">
        <v>91</v>
      </c>
      <c r="C16" s="364"/>
      <c r="D16" s="364"/>
      <c r="E16" s="364"/>
      <c r="F16" s="364"/>
      <c r="G16" s="364"/>
      <c r="H16" s="364"/>
      <c r="I16" s="365"/>
      <c r="J16" s="192"/>
      <c r="K16" s="76"/>
    </row>
    <row r="17" spans="2:41" ht="15" customHeight="1" x14ac:dyDescent="0.25">
      <c r="B17" s="375" t="s">
        <v>72</v>
      </c>
      <c r="C17" s="376"/>
      <c r="D17" s="376"/>
      <c r="E17" s="376"/>
      <c r="F17" s="376"/>
      <c r="G17" s="376"/>
      <c r="H17" s="376"/>
      <c r="I17" s="377"/>
      <c r="J17" s="176"/>
      <c r="K17" s="76"/>
      <c r="N17" s="77"/>
      <c r="O17" s="77"/>
    </row>
    <row r="18" spans="2:41" ht="15" customHeight="1" x14ac:dyDescent="0.25">
      <c r="B18" s="366" t="s">
        <v>354</v>
      </c>
      <c r="C18" s="367"/>
      <c r="D18" s="367"/>
      <c r="E18" s="367"/>
      <c r="F18" s="367"/>
      <c r="G18" s="367"/>
      <c r="H18" s="367"/>
      <c r="I18" s="368"/>
      <c r="J18" s="87"/>
      <c r="K18" s="76"/>
    </row>
    <row r="19" spans="2:41" ht="15" customHeight="1" x14ac:dyDescent="0.25">
      <c r="B19" s="363" t="s">
        <v>261</v>
      </c>
      <c r="C19" s="364"/>
      <c r="D19" s="364"/>
      <c r="E19" s="364"/>
      <c r="F19" s="364"/>
      <c r="G19" s="364"/>
      <c r="H19" s="364"/>
      <c r="I19" s="365"/>
      <c r="J19" s="192"/>
      <c r="K19" s="76"/>
    </row>
    <row r="20" spans="2:41" ht="15" customHeight="1" x14ac:dyDescent="0.25">
      <c r="B20" s="363" t="s">
        <v>263</v>
      </c>
      <c r="C20" s="364"/>
      <c r="D20" s="364"/>
      <c r="E20" s="364"/>
      <c r="F20" s="364"/>
      <c r="G20" s="364"/>
      <c r="H20" s="364"/>
      <c r="I20" s="365"/>
      <c r="J20" s="192"/>
      <c r="K20" s="76"/>
    </row>
    <row r="21" spans="2:41" ht="15" customHeight="1" x14ac:dyDescent="0.25">
      <c r="B21" s="366" t="s">
        <v>81</v>
      </c>
      <c r="C21" s="367"/>
      <c r="D21" s="367"/>
      <c r="E21" s="367"/>
      <c r="F21" s="367"/>
      <c r="G21" s="367"/>
      <c r="H21" s="367"/>
      <c r="I21" s="368"/>
      <c r="J21" s="87"/>
      <c r="K21" s="76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</row>
    <row r="22" spans="2:41" ht="15" customHeight="1" x14ac:dyDescent="0.25">
      <c r="B22" s="363" t="s">
        <v>262</v>
      </c>
      <c r="C22" s="364"/>
      <c r="D22" s="364"/>
      <c r="E22" s="364"/>
      <c r="F22" s="364"/>
      <c r="G22" s="364"/>
      <c r="H22" s="364"/>
      <c r="I22" s="365"/>
      <c r="J22" s="192"/>
      <c r="K22" s="76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</row>
    <row r="23" spans="2:41" ht="15" customHeight="1" x14ac:dyDescent="0.25">
      <c r="B23" s="363" t="s">
        <v>264</v>
      </c>
      <c r="C23" s="364"/>
      <c r="D23" s="364"/>
      <c r="E23" s="364"/>
      <c r="F23" s="364"/>
      <c r="G23" s="364"/>
      <c r="H23" s="364"/>
      <c r="I23" s="365"/>
      <c r="J23" s="192"/>
      <c r="K23" s="76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</row>
    <row r="24" spans="2:41" ht="15" customHeight="1" x14ac:dyDescent="0.25">
      <c r="B24" s="369" t="s">
        <v>63</v>
      </c>
      <c r="C24" s="370"/>
      <c r="D24" s="370"/>
      <c r="E24" s="370"/>
      <c r="F24" s="370"/>
      <c r="G24" s="370"/>
      <c r="H24" s="370"/>
      <c r="I24" s="371"/>
      <c r="J24" s="87">
        <f>SUM(J6,J15,J19,J22)*(1+Uhikhinnad!$F$168)</f>
        <v>421713.05</v>
      </c>
      <c r="K24" s="76"/>
    </row>
    <row r="25" spans="2:41" ht="15" customHeight="1" x14ac:dyDescent="0.25">
      <c r="B25" s="369" t="s">
        <v>64</v>
      </c>
      <c r="C25" s="370"/>
      <c r="D25" s="370"/>
      <c r="E25" s="370"/>
      <c r="F25" s="370"/>
      <c r="G25" s="370"/>
      <c r="H25" s="370"/>
      <c r="I25" s="371"/>
      <c r="J25" s="87">
        <f>SUM(J13,J16,J20,J23)*(1+Uhikhinnad!$F$168)</f>
        <v>0</v>
      </c>
      <c r="K25" s="76"/>
    </row>
    <row r="26" spans="2:41" s="244" customFormat="1" ht="25" customHeight="1" x14ac:dyDescent="0.25">
      <c r="B26" s="372" t="s">
        <v>48</v>
      </c>
      <c r="C26" s="373"/>
      <c r="D26" s="373"/>
      <c r="E26" s="373"/>
      <c r="F26" s="373"/>
      <c r="G26" s="373"/>
      <c r="H26" s="373"/>
      <c r="I26" s="374"/>
      <c r="J26" s="245">
        <f>SUM(J24:J25)</f>
        <v>421713.05</v>
      </c>
      <c r="K26" s="243"/>
    </row>
  </sheetData>
  <mergeCells count="18">
    <mergeCell ref="B14:I14"/>
    <mergeCell ref="B15:I15"/>
    <mergeCell ref="B13:I13"/>
    <mergeCell ref="B3:I3"/>
    <mergeCell ref="B4:I4"/>
    <mergeCell ref="B5:I5"/>
    <mergeCell ref="B6:I6"/>
    <mergeCell ref="B26:I26"/>
    <mergeCell ref="B17:I17"/>
    <mergeCell ref="B18:I18"/>
    <mergeCell ref="B19:I19"/>
    <mergeCell ref="B23:I23"/>
    <mergeCell ref="B24:I24"/>
    <mergeCell ref="B16:I16"/>
    <mergeCell ref="B20:I20"/>
    <mergeCell ref="B21:I21"/>
    <mergeCell ref="B22:I22"/>
    <mergeCell ref="B25:I25"/>
  </mergeCells>
  <printOptions horizontalCentered="1"/>
  <pageMargins left="0.55118110236220474" right="0.55118110236220474" top="0.78740157480314965" bottom="0.78740157480314965" header="0.31496062992125984" footer="0.31496062992125984"/>
  <pageSetup paperSize="9" orientation="portrait" horizontalDpi="300" verticalDpi="300" copies="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L66"/>
  <sheetViews>
    <sheetView zoomScaleNormal="100" zoomScaleSheetLayoutView="90" workbookViewId="0">
      <pane ySplit="2" topLeftCell="A3" activePane="bottomLeft" state="frozen"/>
      <selection activeCell="M15" sqref="M15"/>
      <selection pane="bottomLeft"/>
    </sheetView>
  </sheetViews>
  <sheetFormatPr defaultColWidth="9.1796875" defaultRowHeight="15" customHeight="1" x14ac:dyDescent="0.25"/>
  <cols>
    <col min="1" max="1" width="3.7265625" style="37" customWidth="1"/>
    <col min="2" max="2" width="9.1796875" style="91" customWidth="1"/>
    <col min="3" max="3" width="14" style="94" customWidth="1"/>
    <col min="4" max="4" width="37.81640625" style="37" customWidth="1"/>
    <col min="5" max="5" width="31.1796875" style="37" customWidth="1"/>
    <col min="6" max="6" width="6.81640625" style="37" customWidth="1"/>
    <col min="7" max="7" width="9.7265625" style="118" bestFit="1" customWidth="1"/>
    <col min="8" max="8" width="12.1796875" style="52" bestFit="1" customWidth="1"/>
    <col min="9" max="9" width="13.7265625" style="52" customWidth="1"/>
    <col min="10" max="10" width="22.1796875" style="52" customWidth="1"/>
    <col min="11" max="11" width="3.7265625" style="37" hidden="1" customWidth="1"/>
    <col min="12" max="12" width="10.7265625" style="37" hidden="1" customWidth="1"/>
    <col min="13" max="16384" width="9.1796875" style="37"/>
  </cols>
  <sheetData>
    <row r="2" spans="2:12" ht="36" customHeight="1" x14ac:dyDescent="0.25">
      <c r="B2" s="107" t="s">
        <v>40</v>
      </c>
      <c r="C2" s="134" t="s">
        <v>108</v>
      </c>
      <c r="D2" s="135" t="s">
        <v>328</v>
      </c>
      <c r="E2" s="135" t="s">
        <v>66</v>
      </c>
      <c r="F2" s="155" t="s">
        <v>26</v>
      </c>
      <c r="G2" s="156" t="s">
        <v>53</v>
      </c>
      <c r="H2" s="157" t="s">
        <v>4</v>
      </c>
      <c r="I2" s="157" t="s">
        <v>49</v>
      </c>
      <c r="J2" s="119" t="s">
        <v>38</v>
      </c>
      <c r="K2" s="43"/>
      <c r="L2" s="156"/>
    </row>
    <row r="3" spans="2:12" s="224" customFormat="1" ht="30.65" customHeight="1" x14ac:dyDescent="0.25">
      <c r="B3" s="236" t="s">
        <v>44</v>
      </c>
      <c r="C3" s="237"/>
      <c r="D3" s="237"/>
      <c r="E3" s="237"/>
      <c r="F3" s="237"/>
      <c r="G3" s="237"/>
      <c r="H3" s="237"/>
      <c r="I3" s="238"/>
      <c r="J3" s="239"/>
      <c r="K3" s="223"/>
      <c r="L3" s="313"/>
    </row>
    <row r="4" spans="2:12" ht="15" customHeight="1" x14ac:dyDescent="0.25">
      <c r="B4" s="169" t="s">
        <v>71</v>
      </c>
      <c r="C4" s="177"/>
      <c r="D4" s="177"/>
      <c r="E4" s="177"/>
      <c r="F4" s="177"/>
      <c r="G4" s="177"/>
      <c r="H4" s="177"/>
      <c r="I4" s="178"/>
      <c r="J4" s="179"/>
      <c r="K4" s="43"/>
      <c r="L4" s="314"/>
    </row>
    <row r="5" spans="2:12" ht="15" customHeight="1" x14ac:dyDescent="0.25">
      <c r="B5" s="63" t="s">
        <v>86</v>
      </c>
      <c r="C5" s="64"/>
      <c r="D5" s="64"/>
      <c r="E5" s="64"/>
      <c r="F5" s="64"/>
      <c r="G5" s="64"/>
      <c r="H5" s="64"/>
      <c r="I5" s="65"/>
      <c r="J5" s="121"/>
      <c r="K5" s="43"/>
      <c r="L5" s="306"/>
    </row>
    <row r="6" spans="2:12" ht="15" customHeight="1" x14ac:dyDescent="0.25">
      <c r="B6" s="278" t="s">
        <v>88</v>
      </c>
      <c r="C6" s="279"/>
      <c r="D6" s="279"/>
      <c r="E6" s="279"/>
      <c r="F6" s="279"/>
      <c r="G6" s="279"/>
      <c r="H6" s="279"/>
      <c r="I6" s="280"/>
      <c r="J6" s="281">
        <f>SUM(J7:J11)</f>
        <v>177390</v>
      </c>
      <c r="K6" s="43"/>
      <c r="L6" s="25"/>
    </row>
    <row r="7" spans="2:12" s="1" customFormat="1" ht="15" customHeight="1" x14ac:dyDescent="0.25">
      <c r="B7" s="45">
        <v>102</v>
      </c>
      <c r="C7" s="45" t="s">
        <v>121</v>
      </c>
      <c r="D7" s="48" t="s">
        <v>13</v>
      </c>
      <c r="E7" s="46" t="s">
        <v>404</v>
      </c>
      <c r="F7" s="38" t="s">
        <v>316</v>
      </c>
      <c r="G7" s="317">
        <f t="shared" ref="G7:G11" si="0">L7</f>
        <v>1</v>
      </c>
      <c r="H7" s="102">
        <v>3800</v>
      </c>
      <c r="I7" s="100"/>
      <c r="J7" s="103">
        <v>3800</v>
      </c>
      <c r="K7" s="43"/>
      <c r="L7" s="318">
        <v>1</v>
      </c>
    </row>
    <row r="8" spans="2:12" ht="15" customHeight="1" x14ac:dyDescent="0.25">
      <c r="B8" s="45" t="s">
        <v>12</v>
      </c>
      <c r="C8" s="49" t="s">
        <v>121</v>
      </c>
      <c r="D8" s="104" t="s">
        <v>385</v>
      </c>
      <c r="E8" s="104" t="s">
        <v>326</v>
      </c>
      <c r="F8" s="18" t="s">
        <v>61</v>
      </c>
      <c r="G8" s="317">
        <f t="shared" si="0"/>
        <v>1</v>
      </c>
      <c r="H8" s="209">
        <v>84750</v>
      </c>
      <c r="I8" s="209">
        <v>0</v>
      </c>
      <c r="J8" s="297">
        <f>G8*H8+I8</f>
        <v>84750</v>
      </c>
      <c r="K8" s="43"/>
      <c r="L8" s="318">
        <v>1</v>
      </c>
    </row>
    <row r="9" spans="2:12" ht="15" customHeight="1" x14ac:dyDescent="0.25">
      <c r="B9" s="45">
        <v>601</v>
      </c>
      <c r="C9" s="49" t="s">
        <v>121</v>
      </c>
      <c r="D9" s="104" t="s">
        <v>177</v>
      </c>
      <c r="E9" s="104"/>
      <c r="F9" s="18" t="s">
        <v>39</v>
      </c>
      <c r="G9" s="317">
        <f t="shared" si="0"/>
        <v>80</v>
      </c>
      <c r="H9" s="209">
        <v>1023</v>
      </c>
      <c r="I9" s="209">
        <v>3000</v>
      </c>
      <c r="J9" s="297">
        <f>G9*H9+I9</f>
        <v>84840</v>
      </c>
      <c r="K9" s="43"/>
      <c r="L9" s="318">
        <v>80</v>
      </c>
    </row>
    <row r="10" spans="2:12" ht="15" customHeight="1" x14ac:dyDescent="0.25">
      <c r="B10" s="45"/>
      <c r="C10" s="49" t="s">
        <v>121</v>
      </c>
      <c r="D10" s="104" t="s">
        <v>406</v>
      </c>
      <c r="E10" s="104"/>
      <c r="F10" s="18" t="s">
        <v>39</v>
      </c>
      <c r="G10" s="317">
        <v>280</v>
      </c>
      <c r="H10" s="209"/>
      <c r="I10" s="209"/>
      <c r="J10" s="297"/>
      <c r="K10" s="43"/>
      <c r="L10" s="318"/>
    </row>
    <row r="11" spans="2:12" ht="15" customHeight="1" x14ac:dyDescent="0.25">
      <c r="B11" s="45"/>
      <c r="C11" s="49" t="s">
        <v>121</v>
      </c>
      <c r="D11" s="104" t="s">
        <v>327</v>
      </c>
      <c r="E11" s="104"/>
      <c r="F11" s="18" t="s">
        <v>61</v>
      </c>
      <c r="G11" s="317">
        <f t="shared" si="0"/>
        <v>1</v>
      </c>
      <c r="H11" s="209">
        <v>4000</v>
      </c>
      <c r="I11" s="209">
        <v>0</v>
      </c>
      <c r="J11" s="297">
        <f t="shared" ref="J11" si="1">G11*H11+I11</f>
        <v>4000</v>
      </c>
      <c r="K11" s="43"/>
      <c r="L11" s="318">
        <v>1</v>
      </c>
    </row>
    <row r="12" spans="2:12" ht="15" customHeight="1" x14ac:dyDescent="0.25">
      <c r="B12" s="278" t="s">
        <v>89</v>
      </c>
      <c r="C12" s="279"/>
      <c r="D12" s="279"/>
      <c r="E12" s="279"/>
      <c r="F12" s="279"/>
      <c r="G12" s="279"/>
      <c r="H12" s="279"/>
      <c r="I12" s="280"/>
      <c r="J12" s="281">
        <v>0</v>
      </c>
      <c r="K12" s="43"/>
      <c r="L12" s="25"/>
    </row>
    <row r="13" spans="2:12" ht="15" customHeight="1" x14ac:dyDescent="0.25">
      <c r="B13" s="63" t="s">
        <v>349</v>
      </c>
      <c r="C13" s="64"/>
      <c r="D13" s="64"/>
      <c r="E13" s="64"/>
      <c r="F13" s="64"/>
      <c r="G13" s="64"/>
      <c r="H13" s="64"/>
      <c r="I13" s="65"/>
      <c r="J13" s="121"/>
      <c r="K13" s="43"/>
      <c r="L13" s="306"/>
    </row>
    <row r="14" spans="2:12" ht="15" customHeight="1" x14ac:dyDescent="0.25">
      <c r="B14" s="278" t="s">
        <v>90</v>
      </c>
      <c r="C14" s="279"/>
      <c r="D14" s="279"/>
      <c r="E14" s="279"/>
      <c r="F14" s="279"/>
      <c r="G14" s="279"/>
      <c r="H14" s="279"/>
      <c r="I14" s="280"/>
      <c r="J14" s="281">
        <v>0</v>
      </c>
      <c r="K14" s="43"/>
      <c r="L14" s="25"/>
    </row>
    <row r="15" spans="2:12" ht="15" customHeight="1" x14ac:dyDescent="0.25">
      <c r="B15" s="278" t="s">
        <v>91</v>
      </c>
      <c r="C15" s="279"/>
      <c r="D15" s="279"/>
      <c r="E15" s="279"/>
      <c r="F15" s="279"/>
      <c r="G15" s="279"/>
      <c r="H15" s="279"/>
      <c r="I15" s="280"/>
      <c r="J15" s="281">
        <f>J16</f>
        <v>0</v>
      </c>
      <c r="K15" s="43"/>
      <c r="L15" s="25"/>
    </row>
    <row r="16" spans="2:12" ht="15" customHeight="1" x14ac:dyDescent="0.25">
      <c r="B16" s="169" t="s">
        <v>72</v>
      </c>
      <c r="C16" s="177"/>
      <c r="D16" s="177"/>
      <c r="E16" s="177"/>
      <c r="F16" s="177"/>
      <c r="G16" s="177"/>
      <c r="H16" s="177"/>
      <c r="I16" s="178"/>
      <c r="J16" s="179"/>
      <c r="K16" s="43"/>
      <c r="L16" s="314"/>
    </row>
    <row r="17" spans="2:12" ht="15" customHeight="1" x14ac:dyDescent="0.25">
      <c r="B17" s="63" t="s">
        <v>350</v>
      </c>
      <c r="C17" s="64"/>
      <c r="D17" s="64"/>
      <c r="E17" s="64"/>
      <c r="F17" s="64"/>
      <c r="G17" s="64"/>
      <c r="H17" s="64"/>
      <c r="I17" s="65"/>
      <c r="J17" s="120"/>
      <c r="K17" s="43"/>
      <c r="L17" s="306"/>
    </row>
    <row r="18" spans="2:12" ht="15" customHeight="1" x14ac:dyDescent="0.25">
      <c r="B18" s="278" t="s">
        <v>261</v>
      </c>
      <c r="C18" s="279"/>
      <c r="D18" s="279"/>
      <c r="E18" s="279"/>
      <c r="F18" s="279"/>
      <c r="G18" s="279"/>
      <c r="H18" s="279"/>
      <c r="I18" s="280"/>
      <c r="J18" s="281">
        <f>SUM(J19:J21)</f>
        <v>47300</v>
      </c>
      <c r="K18" s="43"/>
      <c r="L18" s="25"/>
    </row>
    <row r="19" spans="2:12" ht="15" customHeight="1" x14ac:dyDescent="0.25">
      <c r="B19" s="49">
        <v>201</v>
      </c>
      <c r="C19" s="49" t="s">
        <v>121</v>
      </c>
      <c r="D19" s="48" t="str">
        <f>VLOOKUP(B19,Uhikhinnad!$B$4:$G$163,2,FALSE)</f>
        <v>survetoru</v>
      </c>
      <c r="E19" s="48" t="str">
        <f>VLOOKUP(B19,Uhikhinnad!$B$4:$G$163,3,FALSE)</f>
        <v>De32-De110</v>
      </c>
      <c r="F19" s="10" t="str">
        <f>VLOOKUP(B19,Uhikhinnad!$B$4:$G$163,4,FALSE)</f>
        <v>m</v>
      </c>
      <c r="G19" s="319">
        <f>ROUNDUP(L19,0)</f>
        <v>248</v>
      </c>
      <c r="H19" s="54">
        <f>VLOOKUP(B19,Uhikhinnad!$B$4:$G$163,5,FALSE)</f>
        <v>150</v>
      </c>
      <c r="I19" s="54">
        <f>VLOOKUP(B19,Uhikhinnad!$B$4:$G$163,6,FALSE)</f>
        <v>0</v>
      </c>
      <c r="J19" s="117">
        <f>G19*H19+I19</f>
        <v>37200</v>
      </c>
      <c r="K19" s="43"/>
      <c r="L19" s="320">
        <v>248</v>
      </c>
    </row>
    <row r="20" spans="2:12" ht="15" customHeight="1" x14ac:dyDescent="0.25">
      <c r="B20" s="49">
        <v>202</v>
      </c>
      <c r="C20" s="49" t="s">
        <v>121</v>
      </c>
      <c r="D20" s="48" t="str">
        <f>VLOOKUP(B20,Uhikhinnad!$B$4:$G$163,2,FALSE)</f>
        <v>majaühendus</v>
      </c>
      <c r="E20" s="48" t="str">
        <f>VLOOKUP(B20,Uhikhinnad!$B$4:$G$163,3,FALSE)</f>
        <v>Toru, maakraan, otsakork</v>
      </c>
      <c r="F20" s="10" t="str">
        <f>VLOOKUP(B20,Uhikhinnad!$B$4:$G$163,4,FALSE)</f>
        <v>kompl.</v>
      </c>
      <c r="G20" s="317">
        <f t="shared" ref="G20:G21" si="2">L20</f>
        <v>7</v>
      </c>
      <c r="H20" s="54">
        <f>VLOOKUP(B20,Uhikhinnad!$B$4:$G$163,5,FALSE)</f>
        <v>900</v>
      </c>
      <c r="I20" s="54">
        <f>VLOOKUP(B20,Uhikhinnad!$B$4:$G$163,6,FALSE)</f>
        <v>0</v>
      </c>
      <c r="J20" s="117">
        <f>G20*H20+I20</f>
        <v>6300</v>
      </c>
      <c r="K20" s="43"/>
      <c r="L20" s="320">
        <v>7</v>
      </c>
    </row>
    <row r="21" spans="2:12" ht="15" customHeight="1" x14ac:dyDescent="0.25">
      <c r="B21" s="49">
        <v>203</v>
      </c>
      <c r="C21" s="49" t="s">
        <v>121</v>
      </c>
      <c r="D21" s="48" t="str">
        <f>VLOOKUP(B21,Uhikhinnad!$B$4:$G$163,2,FALSE)</f>
        <v>hüdrant</v>
      </c>
      <c r="E21" s="48" t="str">
        <f>VLOOKUP(B21,Uhikhinnad!$B$4:$G$163,3,FALSE)</f>
        <v>DN100 ühendus</v>
      </c>
      <c r="F21" s="10" t="str">
        <f>VLOOKUP(B21,Uhikhinnad!$B$4:$G$163,4,FALSE)</f>
        <v>tk</v>
      </c>
      <c r="G21" s="317">
        <f t="shared" si="2"/>
        <v>2</v>
      </c>
      <c r="H21" s="54">
        <f>VLOOKUP(B21,Uhikhinnad!$B$4:$G$163,5,FALSE)</f>
        <v>1900</v>
      </c>
      <c r="I21" s="54">
        <f>VLOOKUP(B21,Uhikhinnad!$B$4:$G$163,6,FALSE)</f>
        <v>0</v>
      </c>
      <c r="J21" s="117">
        <f>G21*H21+I21</f>
        <v>3800</v>
      </c>
      <c r="K21" s="43"/>
      <c r="L21" s="318">
        <v>2</v>
      </c>
    </row>
    <row r="22" spans="2:12" ht="15" customHeight="1" x14ac:dyDescent="0.25">
      <c r="B22" s="278" t="s">
        <v>263</v>
      </c>
      <c r="C22" s="279"/>
      <c r="D22" s="279"/>
      <c r="E22" s="279"/>
      <c r="F22" s="279"/>
      <c r="G22" s="279"/>
      <c r="H22" s="279"/>
      <c r="I22" s="280"/>
      <c r="J22" s="281">
        <v>0</v>
      </c>
      <c r="K22" s="43"/>
      <c r="L22" s="25"/>
    </row>
    <row r="23" spans="2:12" ht="15" customHeight="1" x14ac:dyDescent="0.25">
      <c r="B23" s="63" t="s">
        <v>81</v>
      </c>
      <c r="C23" s="64"/>
      <c r="D23" s="64"/>
      <c r="E23" s="64"/>
      <c r="F23" s="64"/>
      <c r="G23" s="64"/>
      <c r="H23" s="64"/>
      <c r="I23" s="65"/>
      <c r="J23" s="120"/>
      <c r="K23" s="43"/>
      <c r="L23" s="306"/>
    </row>
    <row r="24" spans="2:12" ht="15" customHeight="1" x14ac:dyDescent="0.25">
      <c r="B24" s="278" t="s">
        <v>262</v>
      </c>
      <c r="C24" s="279"/>
      <c r="D24" s="279"/>
      <c r="E24" s="279"/>
      <c r="F24" s="279"/>
      <c r="G24" s="279"/>
      <c r="H24" s="279"/>
      <c r="I24" s="280"/>
      <c r="J24" s="281">
        <f>SUM(J25:J26)</f>
        <v>225750</v>
      </c>
      <c r="K24" s="43"/>
      <c r="L24" s="25"/>
    </row>
    <row r="25" spans="2:12" ht="15" customHeight="1" x14ac:dyDescent="0.25">
      <c r="B25" s="49">
        <v>201</v>
      </c>
      <c r="C25" s="49" t="s">
        <v>121</v>
      </c>
      <c r="D25" s="48" t="str">
        <f>VLOOKUP(B25,Uhikhinnad!$B$4:$G$163,2,FALSE)</f>
        <v>survetoru</v>
      </c>
      <c r="E25" s="48" t="s">
        <v>387</v>
      </c>
      <c r="F25" s="10" t="str">
        <f>VLOOKUP(B25,Uhikhinnad!$B$4:$G$163,4,FALSE)</f>
        <v>m</v>
      </c>
      <c r="G25" s="319">
        <f>ROUNDUP(L25,0)</f>
        <v>1235</v>
      </c>
      <c r="H25" s="54">
        <f>VLOOKUP(B25,Uhikhinnad!$B$4:$G$163,5,FALSE)</f>
        <v>150</v>
      </c>
      <c r="I25" s="54">
        <f>VLOOKUP(B25,Uhikhinnad!$B$4:$G$163,6,FALSE)</f>
        <v>0</v>
      </c>
      <c r="J25" s="117">
        <f>G25*H25+I25</f>
        <v>185250</v>
      </c>
      <c r="K25" s="43"/>
      <c r="L25" s="320">
        <v>1235</v>
      </c>
    </row>
    <row r="26" spans="2:12" ht="15" customHeight="1" x14ac:dyDescent="0.25">
      <c r="B26" s="49">
        <v>201</v>
      </c>
      <c r="C26" s="49" t="s">
        <v>121</v>
      </c>
      <c r="D26" s="48" t="str">
        <f>VLOOKUP(B26,Uhikhinnad!$B$4:$G$163,2,FALSE)</f>
        <v>survetoru</v>
      </c>
      <c r="E26" s="48" t="s">
        <v>386</v>
      </c>
      <c r="F26" s="10" t="str">
        <f>VLOOKUP(B26,Uhikhinnad!$B$4:$G$163,4,FALSE)</f>
        <v>m</v>
      </c>
      <c r="G26" s="319">
        <f>ROUNDUP(L26,0)</f>
        <v>270</v>
      </c>
      <c r="H26" s="54">
        <f>VLOOKUP(B26,Uhikhinnad!$B$4:$G$163,5,FALSE)</f>
        <v>150</v>
      </c>
      <c r="I26" s="54">
        <f>VLOOKUP(B26,Uhikhinnad!$B$4:$G$163,6,FALSE)</f>
        <v>0</v>
      </c>
      <c r="J26" s="117">
        <f>G26*H26+I26</f>
        <v>40500</v>
      </c>
      <c r="K26" s="43"/>
      <c r="L26" s="320">
        <v>270</v>
      </c>
    </row>
    <row r="27" spans="2:12" ht="15" customHeight="1" x14ac:dyDescent="0.25">
      <c r="B27" s="278" t="s">
        <v>264</v>
      </c>
      <c r="C27" s="279"/>
      <c r="D27" s="279"/>
      <c r="E27" s="279"/>
      <c r="F27" s="279"/>
      <c r="G27" s="279"/>
      <c r="H27" s="279"/>
      <c r="I27" s="280"/>
      <c r="J27" s="281">
        <v>0</v>
      </c>
      <c r="K27" s="43"/>
      <c r="L27" s="25"/>
    </row>
    <row r="28" spans="2:12" ht="15" customHeight="1" x14ac:dyDescent="0.25">
      <c r="B28" s="69" t="s">
        <v>63</v>
      </c>
      <c r="C28" s="70"/>
      <c r="D28" s="70"/>
      <c r="E28" s="70"/>
      <c r="F28" s="70"/>
      <c r="G28" s="70"/>
      <c r="H28" s="70"/>
      <c r="I28" s="71"/>
      <c r="J28" s="120">
        <f>SUM(J6,J14,J18,J24)*(1+Uhikhinnad!$F$168)</f>
        <v>518005.99999999994</v>
      </c>
      <c r="K28" s="43"/>
      <c r="L28" s="5"/>
    </row>
    <row r="29" spans="2:12" ht="15" customHeight="1" x14ac:dyDescent="0.25">
      <c r="B29" s="69" t="s">
        <v>64</v>
      </c>
      <c r="C29" s="70"/>
      <c r="D29" s="70"/>
      <c r="E29" s="70"/>
      <c r="F29" s="70"/>
      <c r="G29" s="70"/>
      <c r="H29" s="70"/>
      <c r="I29" s="71"/>
      <c r="J29" s="120">
        <f>SUM(J12,J15,J22,J27)*(1+Uhikhinnad!$F$168)</f>
        <v>0</v>
      </c>
      <c r="K29" s="43"/>
      <c r="L29" s="5"/>
    </row>
    <row r="30" spans="2:12" s="224" customFormat="1" ht="30.65" customHeight="1" x14ac:dyDescent="0.25">
      <c r="B30" s="225" t="s">
        <v>48</v>
      </c>
      <c r="C30" s="226"/>
      <c r="D30" s="226"/>
      <c r="E30" s="226"/>
      <c r="F30" s="226"/>
      <c r="G30" s="226"/>
      <c r="H30" s="226"/>
      <c r="I30" s="227"/>
      <c r="J30" s="240">
        <f>SUM(J28:J29)</f>
        <v>518005.99999999994</v>
      </c>
      <c r="K30" s="223"/>
      <c r="L30" s="315"/>
    </row>
    <row r="31" spans="2:12" ht="15.65" customHeight="1" x14ac:dyDescent="0.25">
      <c r="B31" s="206"/>
      <c r="C31" s="207"/>
      <c r="D31" s="207"/>
      <c r="E31" s="207"/>
      <c r="F31" s="207"/>
      <c r="G31" s="207"/>
      <c r="H31" s="207"/>
      <c r="I31" s="208"/>
      <c r="J31" s="216"/>
      <c r="K31" s="43"/>
      <c r="L31" s="309"/>
    </row>
    <row r="32" spans="2:12" s="224" customFormat="1" ht="30.65" customHeight="1" x14ac:dyDescent="0.25">
      <c r="B32" s="236" t="s">
        <v>35</v>
      </c>
      <c r="C32" s="237"/>
      <c r="D32" s="237"/>
      <c r="E32" s="237"/>
      <c r="F32" s="237"/>
      <c r="G32" s="237"/>
      <c r="H32" s="237"/>
      <c r="I32" s="238"/>
      <c r="J32" s="241"/>
      <c r="K32" s="223"/>
      <c r="L32" s="313"/>
    </row>
    <row r="33" spans="2:12" ht="15" customHeight="1" x14ac:dyDescent="0.25">
      <c r="B33" s="169" t="s">
        <v>73</v>
      </c>
      <c r="C33" s="177"/>
      <c r="D33" s="177"/>
      <c r="E33" s="177"/>
      <c r="F33" s="177"/>
      <c r="G33" s="177"/>
      <c r="H33" s="177"/>
      <c r="I33" s="178"/>
      <c r="J33" s="180"/>
      <c r="K33" s="43"/>
      <c r="L33" s="314"/>
    </row>
    <row r="34" spans="2:12" ht="15" customHeight="1" x14ac:dyDescent="0.25">
      <c r="B34" s="72" t="s">
        <v>260</v>
      </c>
      <c r="C34" s="73"/>
      <c r="D34" s="73"/>
      <c r="E34" s="73"/>
      <c r="F34" s="73"/>
      <c r="G34" s="73"/>
      <c r="H34" s="73"/>
      <c r="I34" s="74"/>
      <c r="J34" s="120"/>
      <c r="K34" s="43"/>
      <c r="L34" s="311"/>
    </row>
    <row r="35" spans="2:12" ht="15" customHeight="1" x14ac:dyDescent="0.25">
      <c r="B35" s="278" t="s">
        <v>267</v>
      </c>
      <c r="C35" s="279"/>
      <c r="D35" s="279"/>
      <c r="E35" s="279"/>
      <c r="F35" s="279"/>
      <c r="G35" s="279"/>
      <c r="H35" s="279"/>
      <c r="I35" s="280"/>
      <c r="J35" s="281"/>
      <c r="K35" s="43"/>
      <c r="L35" s="25"/>
    </row>
    <row r="36" spans="2:12" ht="15" customHeight="1" x14ac:dyDescent="0.25">
      <c r="B36" s="278" t="s">
        <v>265</v>
      </c>
      <c r="C36" s="279"/>
      <c r="D36" s="279"/>
      <c r="E36" s="279"/>
      <c r="F36" s="279"/>
      <c r="G36" s="279"/>
      <c r="H36" s="279"/>
      <c r="I36" s="280"/>
      <c r="J36" s="281">
        <f>SUM(J37:J38)</f>
        <v>134800</v>
      </c>
      <c r="K36" s="43"/>
      <c r="L36" s="25"/>
    </row>
    <row r="37" spans="2:12" ht="15" customHeight="1" x14ac:dyDescent="0.25">
      <c r="B37" s="49">
        <v>301</v>
      </c>
      <c r="C37" s="49" t="s">
        <v>120</v>
      </c>
      <c r="D37" s="48" t="str">
        <f>VLOOKUP(B37,Uhikhinnad!$B$4:$G$163,2,FALSE)</f>
        <v>isevoolne kan.toru</v>
      </c>
      <c r="E37" s="48" t="str">
        <f>VLOOKUP(B37,Uhikhinnad!$B$4:$G$163,3,FALSE)</f>
        <v>De160-De315</v>
      </c>
      <c r="F37" s="10" t="str">
        <f>VLOOKUP(B37,Uhikhinnad!$B$4:$G$163,4,FALSE)</f>
        <v>m</v>
      </c>
      <c r="G37" s="317">
        <f>ROUNDUP(L37*1.1,0)</f>
        <v>674</v>
      </c>
      <c r="H37" s="54">
        <f>VLOOKUP(B37,Uhikhinnad!$B$4:$G$163,5,FALSE)</f>
        <v>200</v>
      </c>
      <c r="I37" s="54">
        <f>VLOOKUP(B37,Uhikhinnad!$B$4:$G$163,6,FALSE)</f>
        <v>0</v>
      </c>
      <c r="J37" s="117">
        <f>G37*H37+I37</f>
        <v>134800</v>
      </c>
      <c r="K37" s="43"/>
      <c r="L37" s="320">
        <v>612.27660000000003</v>
      </c>
    </row>
    <row r="38" spans="2:12" ht="15" customHeight="1" x14ac:dyDescent="0.25">
      <c r="B38" s="72" t="s">
        <v>114</v>
      </c>
      <c r="C38" s="73"/>
      <c r="D38" s="73"/>
      <c r="E38" s="73"/>
      <c r="F38" s="73"/>
      <c r="G38" s="73"/>
      <c r="H38" s="73"/>
      <c r="I38" s="74"/>
      <c r="J38" s="120"/>
      <c r="K38" s="43"/>
      <c r="L38" s="311"/>
    </row>
    <row r="39" spans="2:12" ht="15" customHeight="1" x14ac:dyDescent="0.25">
      <c r="B39" s="278" t="s">
        <v>268</v>
      </c>
      <c r="C39" s="279"/>
      <c r="D39" s="279"/>
      <c r="E39" s="279"/>
      <c r="F39" s="279"/>
      <c r="G39" s="279"/>
      <c r="H39" s="279"/>
      <c r="I39" s="280"/>
      <c r="J39" s="281">
        <f>SUM(J40:J42)</f>
        <v>222920</v>
      </c>
      <c r="K39" s="43"/>
      <c r="L39" s="25"/>
    </row>
    <row r="40" spans="2:12" ht="15" customHeight="1" x14ac:dyDescent="0.25">
      <c r="B40" s="49" t="s">
        <v>144</v>
      </c>
      <c r="C40" s="49" t="s">
        <v>121</v>
      </c>
      <c r="D40" s="48" t="str">
        <f>VLOOKUP(B40,Uhikhinnad!$B$4:$G$163,2,FALSE)</f>
        <v>kan.survetoru kõvakattega alal</v>
      </c>
      <c r="E40" s="48" t="str">
        <f>VLOOKUP(B40,Uhikhinnad!$B$4:$G$163,3,FALSE)</f>
        <v>De63-De110</v>
      </c>
      <c r="F40" s="10" t="str">
        <f>VLOOKUP(B40,Uhikhinnad!$B$4:$G$163,4,FALSE)</f>
        <v>m</v>
      </c>
      <c r="G40" s="317">
        <f>ROUNDUP(L40*1.1,0)</f>
        <v>1441</v>
      </c>
      <c r="H40" s="54">
        <f>VLOOKUP(B40,Uhikhinnad!$B$4:$G$163,5,FALSE)</f>
        <v>120</v>
      </c>
      <c r="I40" s="54">
        <f>VLOOKUP(B40,Uhikhinnad!$B$4:$G$163,6,FALSE)</f>
        <v>0</v>
      </c>
      <c r="J40" s="117">
        <f>G40*H40+I40</f>
        <v>172920</v>
      </c>
      <c r="K40" s="43"/>
      <c r="L40" s="320">
        <v>1310</v>
      </c>
    </row>
    <row r="41" spans="2:12" ht="15" customHeight="1" x14ac:dyDescent="0.25">
      <c r="B41" s="49">
        <v>301</v>
      </c>
      <c r="C41" s="49" t="s">
        <v>121</v>
      </c>
      <c r="D41" s="48" t="str">
        <f>VLOOKUP(B41,Uhikhinnad!$B$4:$G$163,2,FALSE)</f>
        <v>isevoolne kan.toru</v>
      </c>
      <c r="E41" s="48" t="s">
        <v>388</v>
      </c>
      <c r="F41" s="10" t="str">
        <f>VLOOKUP(B41,Uhikhinnad!$B$4:$G$163,4,FALSE)</f>
        <v>m</v>
      </c>
      <c r="G41" s="317">
        <f>ROUNDUP(L41*1.1,0)</f>
        <v>75</v>
      </c>
      <c r="H41" s="54">
        <f>VLOOKUP(B41,Uhikhinnad!$B$4:$G$163,5,FALSE)</f>
        <v>200</v>
      </c>
      <c r="I41" s="54">
        <f>VLOOKUP(B41,Uhikhinnad!$B$4:$G$163,6,FALSE)</f>
        <v>0</v>
      </c>
      <c r="J41" s="117">
        <f>G41*H41+I41</f>
        <v>15000</v>
      </c>
      <c r="K41" s="43"/>
      <c r="L41" s="320">
        <v>68</v>
      </c>
    </row>
    <row r="42" spans="2:12" ht="15" customHeight="1" x14ac:dyDescent="0.25">
      <c r="B42" s="49">
        <v>303</v>
      </c>
      <c r="C42" s="49" t="s">
        <v>121</v>
      </c>
      <c r="D42" s="48" t="str">
        <f>VLOOKUP(B42,Uhikhinnad!$B$4:$G$163,2,FALSE)</f>
        <v xml:space="preserve">reoveepumpla </v>
      </c>
      <c r="E42" s="48"/>
      <c r="F42" s="10" t="str">
        <f>VLOOKUP(B42,Uhikhinnad!$B$4:$G$163,4,FALSE)</f>
        <v>kompl.</v>
      </c>
      <c r="G42" s="317">
        <f t="shared" ref="G42" si="3">L42</f>
        <v>1</v>
      </c>
      <c r="H42" s="54">
        <f>VLOOKUP(B42,Uhikhinnad!$B$4:$G$163,5,FALSE)</f>
        <v>35000</v>
      </c>
      <c r="I42" s="54">
        <f>VLOOKUP(B42,Uhikhinnad!$B$4:$G$163,6,FALSE)</f>
        <v>0</v>
      </c>
      <c r="J42" s="117">
        <f>G42*H42+I42</f>
        <v>35000</v>
      </c>
      <c r="K42" s="43"/>
      <c r="L42" s="318">
        <v>1</v>
      </c>
    </row>
    <row r="43" spans="2:12" ht="15" customHeight="1" x14ac:dyDescent="0.25">
      <c r="B43" s="278" t="s">
        <v>266</v>
      </c>
      <c r="C43" s="279"/>
      <c r="D43" s="279"/>
      <c r="E43" s="279"/>
      <c r="F43" s="279"/>
      <c r="G43" s="279"/>
      <c r="H43" s="279"/>
      <c r="I43" s="280"/>
      <c r="J43" s="281"/>
      <c r="K43" s="43"/>
      <c r="L43" s="25"/>
    </row>
    <row r="44" spans="2:12" ht="15" customHeight="1" x14ac:dyDescent="0.25">
      <c r="B44" s="169" t="s">
        <v>74</v>
      </c>
      <c r="C44" s="177"/>
      <c r="D44" s="177"/>
      <c r="E44" s="177"/>
      <c r="F44" s="177"/>
      <c r="G44" s="177"/>
      <c r="H44" s="177"/>
      <c r="I44" s="178"/>
      <c r="J44" s="180"/>
      <c r="K44" s="43"/>
      <c r="L44" s="314"/>
    </row>
    <row r="45" spans="2:12" ht="15" customHeight="1" x14ac:dyDescent="0.25">
      <c r="B45" s="72" t="s">
        <v>351</v>
      </c>
      <c r="C45" s="73"/>
      <c r="D45" s="73"/>
      <c r="E45" s="73"/>
      <c r="F45" s="73"/>
      <c r="G45" s="73"/>
      <c r="H45" s="73"/>
      <c r="I45" s="74"/>
      <c r="J45" s="120"/>
      <c r="K45" s="43"/>
      <c r="L45" s="311"/>
    </row>
    <row r="46" spans="2:12" ht="15" customHeight="1" x14ac:dyDescent="0.25">
      <c r="B46" s="278" t="s">
        <v>92</v>
      </c>
      <c r="C46" s="279"/>
      <c r="D46" s="279"/>
      <c r="E46" s="279"/>
      <c r="F46" s="279"/>
      <c r="G46" s="279"/>
      <c r="H46" s="279"/>
      <c r="I46" s="280"/>
      <c r="J46" s="281">
        <f>SUM(J47)</f>
        <v>25000</v>
      </c>
      <c r="K46" s="43"/>
      <c r="L46" s="25"/>
    </row>
    <row r="47" spans="2:12" ht="15" customHeight="1" x14ac:dyDescent="0.25">
      <c r="B47" s="48" t="s">
        <v>329</v>
      </c>
      <c r="C47" s="49"/>
      <c r="D47" s="48"/>
      <c r="E47" s="104" t="s">
        <v>405</v>
      </c>
      <c r="F47" s="10" t="s">
        <v>330</v>
      </c>
      <c r="G47" s="317">
        <f>L47</f>
        <v>1</v>
      </c>
      <c r="H47" s="54">
        <v>25000</v>
      </c>
      <c r="I47" s="56">
        <v>0</v>
      </c>
      <c r="J47" s="117">
        <f>G47*H47</f>
        <v>25000</v>
      </c>
      <c r="K47" s="43"/>
      <c r="L47" s="318">
        <v>1</v>
      </c>
    </row>
    <row r="48" spans="2:12" ht="15" customHeight="1" x14ac:dyDescent="0.25">
      <c r="B48" s="278" t="s">
        <v>93</v>
      </c>
      <c r="C48" s="279"/>
      <c r="D48" s="279"/>
      <c r="E48" s="279"/>
      <c r="F48" s="279"/>
      <c r="G48" s="279"/>
      <c r="H48" s="279"/>
      <c r="I48" s="280"/>
      <c r="J48" s="281"/>
      <c r="K48" s="43"/>
      <c r="L48" s="25"/>
    </row>
    <row r="49" spans="2:12" ht="15" customHeight="1" x14ac:dyDescent="0.25">
      <c r="B49" s="72" t="s">
        <v>352</v>
      </c>
      <c r="C49" s="73"/>
      <c r="D49" s="73"/>
      <c r="E49" s="73"/>
      <c r="F49" s="73"/>
      <c r="G49" s="73"/>
      <c r="H49" s="73"/>
      <c r="I49" s="74"/>
      <c r="J49" s="120"/>
      <c r="K49" s="43"/>
      <c r="L49" s="311"/>
    </row>
    <row r="50" spans="2:12" ht="15" customHeight="1" x14ac:dyDescent="0.25">
      <c r="B50" s="278" t="s">
        <v>94</v>
      </c>
      <c r="C50" s="279"/>
      <c r="D50" s="279"/>
      <c r="E50" s="279"/>
      <c r="F50" s="279"/>
      <c r="G50" s="279"/>
      <c r="H50" s="279"/>
      <c r="I50" s="280"/>
      <c r="J50" s="281"/>
      <c r="K50" s="43"/>
      <c r="L50" s="25"/>
    </row>
    <row r="51" spans="2:12" ht="15" customHeight="1" x14ac:dyDescent="0.25">
      <c r="B51" s="278" t="s">
        <v>95</v>
      </c>
      <c r="C51" s="279"/>
      <c r="D51" s="279"/>
      <c r="E51" s="279"/>
      <c r="F51" s="279"/>
      <c r="G51" s="279"/>
      <c r="H51" s="279"/>
      <c r="I51" s="280"/>
      <c r="J51" s="281"/>
      <c r="K51" s="43"/>
      <c r="L51" s="25"/>
    </row>
    <row r="52" spans="2:12" ht="15" customHeight="1" x14ac:dyDescent="0.25">
      <c r="B52" s="69" t="s">
        <v>63</v>
      </c>
      <c r="C52" s="70"/>
      <c r="D52" s="70"/>
      <c r="E52" s="70"/>
      <c r="F52" s="70"/>
      <c r="G52" s="70"/>
      <c r="H52" s="70"/>
      <c r="I52" s="71"/>
      <c r="J52" s="120">
        <f>SUM(J35,J39,J46,J50)*(1+Uhikhinnad!$F$168)</f>
        <v>285108</v>
      </c>
      <c r="K52" s="43"/>
      <c r="L52" s="5"/>
    </row>
    <row r="53" spans="2:12" ht="15" customHeight="1" x14ac:dyDescent="0.25">
      <c r="B53" s="69" t="s">
        <v>64</v>
      </c>
      <c r="C53" s="70"/>
      <c r="D53" s="70"/>
      <c r="E53" s="70"/>
      <c r="F53" s="70"/>
      <c r="G53" s="70"/>
      <c r="H53" s="70"/>
      <c r="I53" s="71"/>
      <c r="J53" s="120">
        <f>SUM(J36,J43,J48,J51)*(1+Uhikhinnad!$F$168)</f>
        <v>155020</v>
      </c>
      <c r="K53" s="43"/>
      <c r="L53" s="5"/>
    </row>
    <row r="54" spans="2:12" s="224" customFormat="1" ht="30.65" customHeight="1" x14ac:dyDescent="0.25">
      <c r="B54" s="225" t="s">
        <v>15</v>
      </c>
      <c r="C54" s="226"/>
      <c r="D54" s="226"/>
      <c r="E54" s="226"/>
      <c r="F54" s="226"/>
      <c r="G54" s="226"/>
      <c r="H54" s="226"/>
      <c r="I54" s="227"/>
      <c r="J54" s="240">
        <f>SUM(J52:J53)</f>
        <v>440128</v>
      </c>
      <c r="K54" s="223"/>
      <c r="L54" s="315"/>
    </row>
    <row r="55" spans="2:12" ht="15.65" customHeight="1" x14ac:dyDescent="0.25">
      <c r="B55" s="206"/>
      <c r="C55" s="207"/>
      <c r="D55" s="207"/>
      <c r="E55" s="207"/>
      <c r="F55" s="207"/>
      <c r="G55" s="207"/>
      <c r="H55" s="207"/>
      <c r="I55" s="208"/>
      <c r="J55" s="216"/>
      <c r="K55" s="43"/>
      <c r="L55" s="309"/>
    </row>
    <row r="56" spans="2:12" s="224" customFormat="1" ht="30.65" customHeight="1" x14ac:dyDescent="0.25">
      <c r="B56" s="236" t="s">
        <v>124</v>
      </c>
      <c r="C56" s="237"/>
      <c r="D56" s="237"/>
      <c r="E56" s="237"/>
      <c r="F56" s="237"/>
      <c r="G56" s="237"/>
      <c r="H56" s="237"/>
      <c r="I56" s="238"/>
      <c r="J56" s="239"/>
      <c r="K56" s="231"/>
      <c r="L56" s="313"/>
    </row>
    <row r="57" spans="2:12" ht="15" customHeight="1" x14ac:dyDescent="0.25">
      <c r="B57" s="169" t="s">
        <v>87</v>
      </c>
      <c r="C57" s="177"/>
      <c r="D57" s="177"/>
      <c r="E57" s="177"/>
      <c r="F57" s="177"/>
      <c r="G57" s="177"/>
      <c r="H57" s="177"/>
      <c r="I57" s="178"/>
      <c r="J57" s="179"/>
      <c r="K57" s="51"/>
      <c r="L57" s="314"/>
    </row>
    <row r="58" spans="2:12" ht="15" customHeight="1" x14ac:dyDescent="0.25">
      <c r="B58" s="72" t="s">
        <v>122</v>
      </c>
      <c r="C58" s="73"/>
      <c r="D58" s="73"/>
      <c r="E58" s="73"/>
      <c r="F58" s="73"/>
      <c r="G58" s="73"/>
      <c r="H58" s="73"/>
      <c r="I58" s="74"/>
      <c r="J58" s="122"/>
      <c r="K58" s="51"/>
      <c r="L58" s="311"/>
    </row>
    <row r="59" spans="2:12" ht="15" customHeight="1" x14ac:dyDescent="0.25">
      <c r="B59" s="66" t="s">
        <v>269</v>
      </c>
      <c r="C59" s="67"/>
      <c r="D59" s="67"/>
      <c r="E59" s="67"/>
      <c r="F59" s="67"/>
      <c r="G59" s="67"/>
      <c r="H59" s="67"/>
      <c r="I59" s="68"/>
      <c r="J59" s="116"/>
      <c r="K59" s="51"/>
      <c r="L59" s="316"/>
    </row>
    <row r="60" spans="2:12" ht="15" customHeight="1" x14ac:dyDescent="0.25">
      <c r="B60" s="66" t="s">
        <v>97</v>
      </c>
      <c r="C60" s="67"/>
      <c r="D60" s="67"/>
      <c r="E60" s="67"/>
      <c r="F60" s="67"/>
      <c r="G60" s="67"/>
      <c r="H60" s="67"/>
      <c r="I60" s="68"/>
      <c r="J60" s="116"/>
      <c r="K60" s="51"/>
      <c r="L60" s="316"/>
    </row>
    <row r="61" spans="2:12" ht="15" customHeight="1" x14ac:dyDescent="0.25">
      <c r="B61" s="72" t="s">
        <v>123</v>
      </c>
      <c r="C61" s="73"/>
      <c r="D61" s="73"/>
      <c r="E61" s="73"/>
      <c r="F61" s="73"/>
      <c r="G61" s="73"/>
      <c r="H61" s="73"/>
      <c r="I61" s="74"/>
      <c r="J61" s="121"/>
      <c r="L61" s="311"/>
    </row>
    <row r="62" spans="2:12" ht="15" customHeight="1" x14ac:dyDescent="0.25">
      <c r="B62" s="66" t="s">
        <v>98</v>
      </c>
      <c r="C62" s="67"/>
      <c r="D62" s="67"/>
      <c r="E62" s="67"/>
      <c r="F62" s="67"/>
      <c r="G62" s="67"/>
      <c r="H62" s="67"/>
      <c r="I62" s="68"/>
      <c r="J62" s="116"/>
      <c r="L62" s="316"/>
    </row>
    <row r="63" spans="2:12" ht="15" customHeight="1" x14ac:dyDescent="0.25">
      <c r="B63" s="66" t="s">
        <v>99</v>
      </c>
      <c r="C63" s="67"/>
      <c r="D63" s="67"/>
      <c r="E63" s="67"/>
      <c r="F63" s="67"/>
      <c r="G63" s="67"/>
      <c r="H63" s="67"/>
      <c r="I63" s="68"/>
      <c r="J63" s="116"/>
      <c r="L63" s="316"/>
    </row>
    <row r="64" spans="2:12" ht="15" customHeight="1" x14ac:dyDescent="0.25">
      <c r="B64" s="69" t="s">
        <v>63</v>
      </c>
      <c r="C64" s="70"/>
      <c r="D64" s="70"/>
      <c r="E64" s="70"/>
      <c r="F64" s="70"/>
      <c r="G64" s="70"/>
      <c r="H64" s="70"/>
      <c r="I64" s="71"/>
      <c r="J64" s="120">
        <f>SUM(J59,J62)*(1+Uhikhinnad!$F$168)</f>
        <v>0</v>
      </c>
      <c r="K64" s="43"/>
      <c r="L64" s="5"/>
    </row>
    <row r="65" spans="2:12" ht="15" customHeight="1" x14ac:dyDescent="0.25">
      <c r="B65" s="69" t="s">
        <v>64</v>
      </c>
      <c r="C65" s="70"/>
      <c r="D65" s="70"/>
      <c r="E65" s="70"/>
      <c r="F65" s="70"/>
      <c r="G65" s="70"/>
      <c r="H65" s="70"/>
      <c r="I65" s="71"/>
      <c r="J65" s="120">
        <f>SUM(J60,J63)*(1+Uhikhinnad!$F$168)</f>
        <v>0</v>
      </c>
      <c r="K65" s="43"/>
      <c r="L65" s="5"/>
    </row>
    <row r="66" spans="2:12" s="224" customFormat="1" ht="30.65" customHeight="1" x14ac:dyDescent="0.25">
      <c r="B66" s="225" t="s">
        <v>291</v>
      </c>
      <c r="C66" s="226"/>
      <c r="D66" s="226"/>
      <c r="E66" s="226"/>
      <c r="F66" s="226"/>
      <c r="G66" s="226"/>
      <c r="H66" s="226"/>
      <c r="I66" s="227"/>
      <c r="J66" s="240">
        <f>SUM(J64:J65)</f>
        <v>0</v>
      </c>
      <c r="K66" s="223"/>
      <c r="L66" s="315"/>
    </row>
  </sheetData>
  <printOptions horizontalCentered="1"/>
  <pageMargins left="0.55118110236220474" right="0.55118110236220474" top="0.78740157480314965" bottom="0.78740157480314965" header="0.31496062992125984" footer="0.31496062992125984"/>
  <pageSetup paperSize="9" scale="85" orientation="portrait" horizontalDpi="300" verticalDpi="300" copies="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70"/>
  <sheetViews>
    <sheetView zoomScaleNormal="100" zoomScaleSheetLayoutView="100" workbookViewId="0">
      <pane ySplit="2" topLeftCell="A3" activePane="bottomLeft" state="frozen"/>
      <selection activeCell="M15" sqref="M15"/>
      <selection pane="bottomLeft"/>
    </sheetView>
  </sheetViews>
  <sheetFormatPr defaultColWidth="9.1796875" defaultRowHeight="17.149999999999999" customHeight="1" x14ac:dyDescent="0.25"/>
  <cols>
    <col min="1" max="1" width="3.81640625" style="1" customWidth="1"/>
    <col min="2" max="2" width="7.26953125" style="106" customWidth="1"/>
    <col min="3" max="3" width="11.26953125" style="106" customWidth="1"/>
    <col min="4" max="4" width="59.453125" style="1" customWidth="1"/>
    <col min="5" max="5" width="23.1796875" style="1" bestFit="1" customWidth="1"/>
    <col min="6" max="6" width="6.81640625" style="1" customWidth="1"/>
    <col min="7" max="7" width="7.453125" style="1" customWidth="1"/>
    <col min="8" max="8" width="12.1796875" style="138" bestFit="1" customWidth="1"/>
    <col min="9" max="9" width="11.1796875" style="138" bestFit="1" customWidth="1"/>
    <col min="10" max="10" width="16.453125" style="139" bestFit="1" customWidth="1"/>
    <col min="11" max="11" width="3.7265625" style="1" hidden="1" customWidth="1"/>
    <col min="12" max="12" width="10.7265625" style="1" hidden="1" customWidth="1"/>
    <col min="13" max="16384" width="9.1796875" style="1"/>
  </cols>
  <sheetData>
    <row r="1" spans="2:12" ht="17.149999999999999" customHeight="1" x14ac:dyDescent="0.25">
      <c r="E1" s="37"/>
      <c r="F1" s="37"/>
      <c r="G1" s="37"/>
      <c r="H1" s="98"/>
      <c r="I1" s="98"/>
      <c r="J1" s="99"/>
    </row>
    <row r="2" spans="2:12" ht="35.15" customHeight="1" x14ac:dyDescent="0.25">
      <c r="B2" s="107" t="s">
        <v>40</v>
      </c>
      <c r="C2" s="134" t="s">
        <v>108</v>
      </c>
      <c r="D2" s="135" t="s">
        <v>328</v>
      </c>
      <c r="E2" s="136" t="s">
        <v>66</v>
      </c>
      <c r="F2" s="42" t="s">
        <v>26</v>
      </c>
      <c r="G2" s="42" t="s">
        <v>53</v>
      </c>
      <c r="H2" s="137" t="s">
        <v>4</v>
      </c>
      <c r="I2" s="137" t="s">
        <v>49</v>
      </c>
      <c r="J2" s="108" t="s">
        <v>38</v>
      </c>
      <c r="L2" s="42" t="s">
        <v>53</v>
      </c>
    </row>
    <row r="3" spans="2:12" s="232" customFormat="1" ht="35.15" customHeight="1" x14ac:dyDescent="0.25">
      <c r="B3" s="288" t="s">
        <v>44</v>
      </c>
      <c r="C3" s="289"/>
      <c r="D3" s="289"/>
      <c r="E3" s="289"/>
      <c r="F3" s="289"/>
      <c r="G3" s="289"/>
      <c r="H3" s="289"/>
      <c r="I3" s="290"/>
      <c r="J3" s="222"/>
      <c r="L3" s="329"/>
    </row>
    <row r="4" spans="2:12" ht="17.149999999999999" customHeight="1" x14ac:dyDescent="0.25">
      <c r="B4" s="291" t="s">
        <v>71</v>
      </c>
      <c r="C4" s="292"/>
      <c r="D4" s="292"/>
      <c r="E4" s="292"/>
      <c r="F4" s="292"/>
      <c r="G4" s="292"/>
      <c r="H4" s="292"/>
      <c r="I4" s="293"/>
      <c r="J4" s="110"/>
      <c r="L4" s="330"/>
    </row>
    <row r="5" spans="2:12" ht="17.149999999999999" customHeight="1" x14ac:dyDescent="0.25">
      <c r="B5" s="294" t="s">
        <v>86</v>
      </c>
      <c r="C5" s="295"/>
      <c r="D5" s="295"/>
      <c r="E5" s="295"/>
      <c r="F5" s="295"/>
      <c r="G5" s="295"/>
      <c r="H5" s="295"/>
      <c r="I5" s="296"/>
      <c r="J5" s="110"/>
      <c r="L5" s="306"/>
    </row>
    <row r="6" spans="2:12" s="34" customFormat="1" ht="17.149999999999999" customHeight="1" x14ac:dyDescent="0.25">
      <c r="B6" s="282" t="s">
        <v>88</v>
      </c>
      <c r="C6" s="283"/>
      <c r="D6" s="283"/>
      <c r="E6" s="283"/>
      <c r="F6" s="283"/>
      <c r="G6" s="283"/>
      <c r="H6" s="283"/>
      <c r="I6" s="284"/>
      <c r="J6" s="192">
        <f>SUM(J7:J7)</f>
        <v>24000</v>
      </c>
      <c r="L6" s="331"/>
    </row>
    <row r="7" spans="2:12" s="37" customFormat="1" ht="17.149999999999999" customHeight="1" x14ac:dyDescent="0.25">
      <c r="B7" s="45">
        <v>602</v>
      </c>
      <c r="C7" s="49" t="s">
        <v>121</v>
      </c>
      <c r="D7" s="9" t="s">
        <v>334</v>
      </c>
      <c r="E7" s="48"/>
      <c r="F7" s="10" t="s">
        <v>335</v>
      </c>
      <c r="G7" s="18">
        <f>L7</f>
        <v>1</v>
      </c>
      <c r="H7" s="102">
        <v>24000</v>
      </c>
      <c r="I7" s="102">
        <v>0</v>
      </c>
      <c r="J7" s="103">
        <f>G7*H7</f>
        <v>24000</v>
      </c>
      <c r="L7" s="335">
        <v>1</v>
      </c>
    </row>
    <row r="8" spans="2:12" s="34" customFormat="1" ht="17.149999999999999" customHeight="1" x14ac:dyDescent="0.25">
      <c r="B8" s="282" t="s">
        <v>89</v>
      </c>
      <c r="C8" s="283"/>
      <c r="D8" s="283"/>
      <c r="E8" s="283"/>
      <c r="F8" s="283"/>
      <c r="G8" s="283"/>
      <c r="H8" s="283"/>
      <c r="I8" s="284"/>
      <c r="J8" s="192"/>
      <c r="L8" s="331"/>
    </row>
    <row r="9" spans="2:12" ht="17.149999999999999" customHeight="1" x14ac:dyDescent="0.25">
      <c r="B9" s="294" t="s">
        <v>349</v>
      </c>
      <c r="C9" s="295"/>
      <c r="D9" s="295"/>
      <c r="E9" s="295"/>
      <c r="F9" s="295"/>
      <c r="G9" s="295"/>
      <c r="H9" s="295"/>
      <c r="I9" s="296"/>
      <c r="J9" s="110"/>
      <c r="L9" s="306"/>
    </row>
    <row r="10" spans="2:12" s="34" customFormat="1" ht="17.149999999999999" customHeight="1" x14ac:dyDescent="0.25">
      <c r="B10" s="282" t="s">
        <v>90</v>
      </c>
      <c r="C10" s="283"/>
      <c r="D10" s="283"/>
      <c r="E10" s="283"/>
      <c r="F10" s="283"/>
      <c r="G10" s="283"/>
      <c r="H10" s="283"/>
      <c r="I10" s="284"/>
      <c r="J10" s="192"/>
      <c r="L10" s="331"/>
    </row>
    <row r="11" spans="2:12" s="34" customFormat="1" ht="17.149999999999999" customHeight="1" x14ac:dyDescent="0.25">
      <c r="B11" s="282" t="s">
        <v>91</v>
      </c>
      <c r="C11" s="283"/>
      <c r="D11" s="283"/>
      <c r="E11" s="283"/>
      <c r="F11" s="283"/>
      <c r="G11" s="283"/>
      <c r="H11" s="283"/>
      <c r="I11" s="284"/>
      <c r="J11" s="192"/>
      <c r="L11" s="331"/>
    </row>
    <row r="12" spans="2:12" ht="17.149999999999999" customHeight="1" x14ac:dyDescent="0.25">
      <c r="B12" s="291" t="s">
        <v>72</v>
      </c>
      <c r="C12" s="292"/>
      <c r="D12" s="292"/>
      <c r="E12" s="292"/>
      <c r="F12" s="292"/>
      <c r="G12" s="292"/>
      <c r="H12" s="292"/>
      <c r="I12" s="293"/>
      <c r="J12" s="110"/>
      <c r="L12" s="330"/>
    </row>
    <row r="13" spans="2:12" ht="17.149999999999999" customHeight="1" x14ac:dyDescent="0.25">
      <c r="B13" s="294" t="s">
        <v>350</v>
      </c>
      <c r="C13" s="295"/>
      <c r="D13" s="295"/>
      <c r="E13" s="295"/>
      <c r="F13" s="295"/>
      <c r="G13" s="295"/>
      <c r="H13" s="295"/>
      <c r="I13" s="296"/>
      <c r="J13" s="101"/>
      <c r="L13" s="306"/>
    </row>
    <row r="14" spans="2:12" s="34" customFormat="1" ht="17.149999999999999" customHeight="1" x14ac:dyDescent="0.25">
      <c r="B14" s="282" t="s">
        <v>261</v>
      </c>
      <c r="C14" s="283"/>
      <c r="D14" s="283"/>
      <c r="E14" s="283"/>
      <c r="F14" s="283"/>
      <c r="G14" s="283"/>
      <c r="H14" s="283"/>
      <c r="I14" s="284"/>
      <c r="J14" s="192"/>
      <c r="L14" s="331"/>
    </row>
    <row r="15" spans="2:12" s="34" customFormat="1" ht="17.149999999999999" customHeight="1" x14ac:dyDescent="0.25">
      <c r="B15" s="282" t="s">
        <v>263</v>
      </c>
      <c r="C15" s="283"/>
      <c r="D15" s="283"/>
      <c r="E15" s="283"/>
      <c r="F15" s="283"/>
      <c r="G15" s="283"/>
      <c r="H15" s="283"/>
      <c r="I15" s="284"/>
      <c r="J15" s="192">
        <f>SUM(J16:J16)</f>
        <v>206700</v>
      </c>
      <c r="L15" s="331"/>
    </row>
    <row r="16" spans="2:12" s="37" customFormat="1" ht="17.149999999999999" customHeight="1" x14ac:dyDescent="0.25">
      <c r="B16" s="49">
        <v>201</v>
      </c>
      <c r="C16" s="49" t="s">
        <v>120</v>
      </c>
      <c r="D16" s="9" t="str">
        <f>VLOOKUP(B16,Uhikhinnad!$B$4:$G$163,2,FALSE)</f>
        <v>survetoru</v>
      </c>
      <c r="E16" s="48" t="str">
        <f>VLOOKUP(B16,Uhikhinnad!$B$4:$G$163,3,FALSE)</f>
        <v>De32-De110</v>
      </c>
      <c r="F16" s="10" t="str">
        <f>VLOOKUP(B16,Uhikhinnad!$B$4:$G$163,4,FALSE)</f>
        <v>m</v>
      </c>
      <c r="G16" s="18">
        <f>ROUNDUP(L16*1.1,0)</f>
        <v>1378</v>
      </c>
      <c r="H16" s="102">
        <f>VLOOKUP(B16,Uhikhinnad!$B$4:$G$163,5,FALSE)</f>
        <v>150</v>
      </c>
      <c r="I16" s="102">
        <f>VLOOKUP(B16,Uhikhinnad!$B$4:$G$163,6,FALSE)</f>
        <v>0</v>
      </c>
      <c r="J16" s="103">
        <f>G16*H16+I16</f>
        <v>206700</v>
      </c>
      <c r="L16" s="336">
        <v>1251.8362999999999</v>
      </c>
    </row>
    <row r="17" spans="2:12" ht="17.149999999999999" customHeight="1" x14ac:dyDescent="0.25">
      <c r="B17" s="294" t="s">
        <v>81</v>
      </c>
      <c r="C17" s="295"/>
      <c r="D17" s="295"/>
      <c r="E17" s="295"/>
      <c r="F17" s="295"/>
      <c r="G17" s="295"/>
      <c r="H17" s="295"/>
      <c r="I17" s="296"/>
      <c r="J17" s="101"/>
      <c r="L17" s="306"/>
    </row>
    <row r="18" spans="2:12" s="34" customFormat="1" ht="17.149999999999999" customHeight="1" x14ac:dyDescent="0.25">
      <c r="B18" s="282" t="s">
        <v>262</v>
      </c>
      <c r="C18" s="283"/>
      <c r="D18" s="283"/>
      <c r="E18" s="283"/>
      <c r="F18" s="283"/>
      <c r="G18" s="283"/>
      <c r="H18" s="283"/>
      <c r="I18" s="284"/>
      <c r="J18" s="192"/>
      <c r="L18" s="331"/>
    </row>
    <row r="19" spans="2:12" s="34" customFormat="1" ht="17.149999999999999" customHeight="1" x14ac:dyDescent="0.25">
      <c r="B19" s="282" t="s">
        <v>264</v>
      </c>
      <c r="C19" s="283"/>
      <c r="D19" s="283"/>
      <c r="E19" s="283"/>
      <c r="F19" s="283"/>
      <c r="G19" s="283"/>
      <c r="H19" s="283"/>
      <c r="I19" s="284"/>
      <c r="J19" s="192">
        <f>SUM(J20)</f>
        <v>25800</v>
      </c>
      <c r="L19" s="331"/>
    </row>
    <row r="20" spans="2:12" s="34" customFormat="1" ht="17.149999999999999" customHeight="1" x14ac:dyDescent="0.25">
      <c r="B20" s="49">
        <v>201</v>
      </c>
      <c r="C20" s="49" t="s">
        <v>120</v>
      </c>
      <c r="D20" s="9" t="str">
        <f>VLOOKUP(B20,Uhikhinnad!$B$4:$G$163,2,FALSE)</f>
        <v>survetoru</v>
      </c>
      <c r="E20" s="48" t="str">
        <f>VLOOKUP(B20,Uhikhinnad!$B$4:$G$163,3,FALSE)</f>
        <v>De32-De110</v>
      </c>
      <c r="F20" s="10" t="str">
        <f>VLOOKUP(B20,Uhikhinnad!$B$4:$G$163,4,FALSE)</f>
        <v>m</v>
      </c>
      <c r="G20" s="18">
        <f>ROUNDUP(L20*1.1,0)</f>
        <v>172</v>
      </c>
      <c r="H20" s="102">
        <f>VLOOKUP(B20,Uhikhinnad!$B$4:$G$163,5,FALSE)</f>
        <v>150</v>
      </c>
      <c r="I20" s="102">
        <f>VLOOKUP(B20,Uhikhinnad!$B$4:$G$163,6,FALSE)</f>
        <v>0</v>
      </c>
      <c r="J20" s="103">
        <f>G20*H20+I20</f>
        <v>25800</v>
      </c>
      <c r="L20" s="336">
        <v>155.48390000000001</v>
      </c>
    </row>
    <row r="21" spans="2:12" ht="17.149999999999999" customHeight="1" x14ac:dyDescent="0.25">
      <c r="B21" s="113" t="s">
        <v>63</v>
      </c>
      <c r="C21" s="114"/>
      <c r="D21" s="114"/>
      <c r="E21" s="114"/>
      <c r="F21" s="114"/>
      <c r="G21" s="114"/>
      <c r="H21" s="114"/>
      <c r="I21" s="115"/>
      <c r="J21" s="105">
        <f>SUM(J6,J10,J14,J18)*(1+Uhikhinnad!$F$168)</f>
        <v>27599.999999999996</v>
      </c>
      <c r="L21" s="332"/>
    </row>
    <row r="22" spans="2:12" ht="17.149999999999999" customHeight="1" x14ac:dyDescent="0.25">
      <c r="B22" s="113" t="s">
        <v>64</v>
      </c>
      <c r="C22" s="114"/>
      <c r="D22" s="114"/>
      <c r="E22" s="114"/>
      <c r="F22" s="114"/>
      <c r="G22" s="114"/>
      <c r="H22" s="114"/>
      <c r="I22" s="115"/>
      <c r="J22" s="105">
        <f>SUM(J8,J11,J15,J19)*(1+Uhikhinnad!$F$168)</f>
        <v>267375</v>
      </c>
      <c r="L22" s="332"/>
    </row>
    <row r="23" spans="2:12" s="232" customFormat="1" ht="35.15" customHeight="1" x14ac:dyDescent="0.25">
      <c r="B23" s="321" t="s">
        <v>48</v>
      </c>
      <c r="C23" s="322"/>
      <c r="D23" s="322"/>
      <c r="E23" s="322"/>
      <c r="F23" s="322"/>
      <c r="G23" s="322"/>
      <c r="H23" s="322"/>
      <c r="I23" s="323"/>
      <c r="J23" s="235">
        <f>SUM(J21:J22)</f>
        <v>294975</v>
      </c>
      <c r="L23" s="333"/>
    </row>
    <row r="24" spans="2:12" s="37" customFormat="1" ht="16.5" customHeight="1" x14ac:dyDescent="0.25">
      <c r="B24" s="206"/>
      <c r="C24" s="207"/>
      <c r="D24" s="207"/>
      <c r="E24" s="207"/>
      <c r="F24" s="207"/>
      <c r="G24" s="207"/>
      <c r="H24" s="207"/>
      <c r="I24" s="207"/>
      <c r="J24" s="208"/>
      <c r="L24" s="309"/>
    </row>
    <row r="25" spans="2:12" s="232" customFormat="1" ht="35.15" customHeight="1" x14ac:dyDescent="0.25">
      <c r="B25" s="288" t="s">
        <v>35</v>
      </c>
      <c r="C25" s="289"/>
      <c r="D25" s="289"/>
      <c r="E25" s="289"/>
      <c r="F25" s="289"/>
      <c r="G25" s="289"/>
      <c r="H25" s="289"/>
      <c r="I25" s="290"/>
      <c r="J25" s="229"/>
      <c r="L25" s="329"/>
    </row>
    <row r="26" spans="2:12" ht="17.149999999999999" customHeight="1" x14ac:dyDescent="0.25">
      <c r="B26" s="291" t="s">
        <v>73</v>
      </c>
      <c r="C26" s="292"/>
      <c r="D26" s="292"/>
      <c r="E26" s="292"/>
      <c r="F26" s="292"/>
      <c r="G26" s="292"/>
      <c r="H26" s="292"/>
      <c r="I26" s="293"/>
      <c r="J26" s="111"/>
      <c r="L26" s="330"/>
    </row>
    <row r="27" spans="2:12" ht="17.149999999999999" customHeight="1" x14ac:dyDescent="0.25">
      <c r="B27" s="285" t="s">
        <v>260</v>
      </c>
      <c r="C27" s="286"/>
      <c r="D27" s="286"/>
      <c r="E27" s="286"/>
      <c r="F27" s="286"/>
      <c r="G27" s="286"/>
      <c r="H27" s="286"/>
      <c r="I27" s="287"/>
      <c r="J27" s="101"/>
      <c r="L27" s="311"/>
    </row>
    <row r="28" spans="2:12" s="34" customFormat="1" ht="17.149999999999999" customHeight="1" x14ac:dyDescent="0.25">
      <c r="B28" s="282" t="s">
        <v>267</v>
      </c>
      <c r="C28" s="283"/>
      <c r="D28" s="283"/>
      <c r="E28" s="283"/>
      <c r="F28" s="283"/>
      <c r="G28" s="283"/>
      <c r="H28" s="283"/>
      <c r="I28" s="284"/>
      <c r="J28" s="192"/>
      <c r="L28" s="331"/>
    </row>
    <row r="29" spans="2:12" s="34" customFormat="1" ht="17.149999999999999" customHeight="1" x14ac:dyDescent="0.25">
      <c r="B29" s="282" t="s">
        <v>265</v>
      </c>
      <c r="C29" s="283"/>
      <c r="D29" s="283"/>
      <c r="E29" s="283"/>
      <c r="F29" s="283"/>
      <c r="G29" s="283"/>
      <c r="H29" s="283"/>
      <c r="I29" s="284"/>
      <c r="J29" s="192"/>
      <c r="L29" s="331"/>
    </row>
    <row r="30" spans="2:12" ht="17.149999999999999" customHeight="1" x14ac:dyDescent="0.25">
      <c r="B30" s="285" t="s">
        <v>114</v>
      </c>
      <c r="C30" s="286"/>
      <c r="D30" s="286"/>
      <c r="E30" s="286"/>
      <c r="F30" s="286"/>
      <c r="G30" s="286"/>
      <c r="H30" s="286"/>
      <c r="I30" s="287"/>
      <c r="J30" s="101"/>
      <c r="L30" s="311"/>
    </row>
    <row r="31" spans="2:12" s="34" customFormat="1" ht="17.149999999999999" customHeight="1" x14ac:dyDescent="0.25">
      <c r="B31" s="282" t="s">
        <v>268</v>
      </c>
      <c r="C31" s="283"/>
      <c r="D31" s="283"/>
      <c r="E31" s="283"/>
      <c r="F31" s="283"/>
      <c r="G31" s="283"/>
      <c r="H31" s="283"/>
      <c r="I31" s="284"/>
      <c r="J31" s="192"/>
      <c r="L31" s="331"/>
    </row>
    <row r="32" spans="2:12" s="34" customFormat="1" ht="17.149999999999999" customHeight="1" x14ac:dyDescent="0.25">
      <c r="B32" s="282" t="s">
        <v>266</v>
      </c>
      <c r="C32" s="283"/>
      <c r="D32" s="283"/>
      <c r="E32" s="283"/>
      <c r="F32" s="283"/>
      <c r="G32" s="283"/>
      <c r="H32" s="283"/>
      <c r="I32" s="284"/>
      <c r="J32" s="192"/>
      <c r="L32" s="331"/>
    </row>
    <row r="33" spans="2:12" ht="17.149999999999999" customHeight="1" x14ac:dyDescent="0.25">
      <c r="B33" s="291" t="s">
        <v>74</v>
      </c>
      <c r="C33" s="292"/>
      <c r="D33" s="292"/>
      <c r="E33" s="292"/>
      <c r="F33" s="292"/>
      <c r="G33" s="292"/>
      <c r="H33" s="292"/>
      <c r="I33" s="293"/>
      <c r="J33" s="111"/>
      <c r="L33" s="330"/>
    </row>
    <row r="34" spans="2:12" ht="17.149999999999999" customHeight="1" x14ac:dyDescent="0.25">
      <c r="B34" s="285" t="s">
        <v>351</v>
      </c>
      <c r="C34" s="286"/>
      <c r="D34" s="286"/>
      <c r="E34" s="286"/>
      <c r="F34" s="286"/>
      <c r="G34" s="286"/>
      <c r="H34" s="286"/>
      <c r="I34" s="287"/>
      <c r="J34" s="101"/>
      <c r="L34" s="311"/>
    </row>
    <row r="35" spans="2:12" s="34" customFormat="1" ht="17.149999999999999" customHeight="1" x14ac:dyDescent="0.25">
      <c r="B35" s="282" t="s">
        <v>92</v>
      </c>
      <c r="C35" s="283"/>
      <c r="D35" s="283"/>
      <c r="E35" s="283"/>
      <c r="F35" s="283"/>
      <c r="G35" s="283"/>
      <c r="H35" s="283"/>
      <c r="I35" s="284"/>
      <c r="J35" s="192"/>
      <c r="L35" s="331"/>
    </row>
    <row r="36" spans="2:12" s="34" customFormat="1" ht="17.149999999999999" customHeight="1" x14ac:dyDescent="0.25">
      <c r="B36" s="282" t="s">
        <v>93</v>
      </c>
      <c r="C36" s="283"/>
      <c r="D36" s="283"/>
      <c r="E36" s="283"/>
      <c r="F36" s="283"/>
      <c r="G36" s="283"/>
      <c r="H36" s="283"/>
      <c r="I36" s="284"/>
      <c r="J36" s="192"/>
      <c r="L36" s="331"/>
    </row>
    <row r="37" spans="2:12" ht="17.149999999999999" customHeight="1" x14ac:dyDescent="0.25">
      <c r="B37" s="285" t="s">
        <v>352</v>
      </c>
      <c r="C37" s="286"/>
      <c r="D37" s="286"/>
      <c r="E37" s="286"/>
      <c r="F37" s="286"/>
      <c r="G37" s="286"/>
      <c r="H37" s="286"/>
      <c r="I37" s="287"/>
      <c r="J37" s="101"/>
      <c r="L37" s="311"/>
    </row>
    <row r="38" spans="2:12" s="34" customFormat="1" ht="17.149999999999999" customHeight="1" x14ac:dyDescent="0.25">
      <c r="B38" s="282" t="s">
        <v>94</v>
      </c>
      <c r="C38" s="283"/>
      <c r="D38" s="283"/>
      <c r="E38" s="283"/>
      <c r="F38" s="283"/>
      <c r="G38" s="283"/>
      <c r="H38" s="283"/>
      <c r="I38" s="284"/>
      <c r="J38" s="192"/>
      <c r="L38" s="331"/>
    </row>
    <row r="39" spans="2:12" s="34" customFormat="1" ht="17.149999999999999" customHeight="1" x14ac:dyDescent="0.25">
      <c r="B39" s="282" t="s">
        <v>95</v>
      </c>
      <c r="C39" s="283"/>
      <c r="D39" s="283"/>
      <c r="E39" s="283"/>
      <c r="F39" s="283"/>
      <c r="G39" s="283"/>
      <c r="H39" s="283"/>
      <c r="I39" s="284"/>
      <c r="J39" s="192"/>
      <c r="L39" s="331"/>
    </row>
    <row r="40" spans="2:12" ht="17.149999999999999" customHeight="1" x14ac:dyDescent="0.25">
      <c r="B40" s="69" t="s">
        <v>63</v>
      </c>
      <c r="C40" s="70"/>
      <c r="D40" s="70"/>
      <c r="E40" s="70"/>
      <c r="F40" s="70"/>
      <c r="G40" s="70"/>
      <c r="H40" s="70"/>
      <c r="I40" s="71"/>
      <c r="J40" s="101">
        <f>SUM(J28,J31,J35,J38)*(1+Uhikhinnad!$F$168)</f>
        <v>0</v>
      </c>
      <c r="L40" s="5"/>
    </row>
    <row r="41" spans="2:12" ht="17.149999999999999" customHeight="1" x14ac:dyDescent="0.25">
      <c r="B41" s="69" t="s">
        <v>64</v>
      </c>
      <c r="C41" s="70"/>
      <c r="D41" s="70"/>
      <c r="E41" s="70"/>
      <c r="F41" s="70"/>
      <c r="G41" s="70"/>
      <c r="H41" s="70"/>
      <c r="I41" s="71"/>
      <c r="J41" s="101">
        <f>SUM(J29,J32,J36,J39)*(1+Uhikhinnad!$F$168)</f>
        <v>0</v>
      </c>
      <c r="L41" s="5"/>
    </row>
    <row r="42" spans="2:12" ht="35.15" customHeight="1" x14ac:dyDescent="0.25">
      <c r="B42" s="324" t="s">
        <v>15</v>
      </c>
      <c r="C42" s="325"/>
      <c r="D42" s="325"/>
      <c r="E42" s="325"/>
      <c r="F42" s="325"/>
      <c r="G42" s="325"/>
      <c r="H42" s="325"/>
      <c r="I42" s="326"/>
      <c r="J42" s="109">
        <f>SUM(J40:J41)</f>
        <v>0</v>
      </c>
      <c r="L42" s="2"/>
    </row>
    <row r="43" spans="2:12" s="37" customFormat="1" ht="15.4" customHeight="1" x14ac:dyDescent="0.25">
      <c r="B43" s="206"/>
      <c r="C43" s="207"/>
      <c r="D43" s="207"/>
      <c r="E43" s="207"/>
      <c r="F43" s="207"/>
      <c r="G43" s="207"/>
      <c r="H43" s="207"/>
      <c r="I43" s="207"/>
      <c r="J43" s="208"/>
      <c r="L43" s="309"/>
    </row>
    <row r="44" spans="2:12" s="232" customFormat="1" ht="35.15" customHeight="1" x14ac:dyDescent="0.25">
      <c r="B44" s="288" t="s">
        <v>124</v>
      </c>
      <c r="C44" s="289"/>
      <c r="D44" s="289"/>
      <c r="E44" s="289"/>
      <c r="F44" s="289"/>
      <c r="G44" s="289"/>
      <c r="H44" s="289"/>
      <c r="I44" s="290"/>
      <c r="J44" s="222"/>
      <c r="L44" s="329"/>
    </row>
    <row r="45" spans="2:12" ht="17.149999999999999" customHeight="1" x14ac:dyDescent="0.25">
      <c r="B45" s="291" t="s">
        <v>87</v>
      </c>
      <c r="C45" s="292"/>
      <c r="D45" s="292"/>
      <c r="E45" s="292"/>
      <c r="F45" s="292"/>
      <c r="G45" s="292"/>
      <c r="H45" s="292"/>
      <c r="I45" s="293"/>
      <c r="J45" s="112"/>
      <c r="L45" s="330"/>
    </row>
    <row r="46" spans="2:12" ht="17.149999999999999" customHeight="1" x14ac:dyDescent="0.25">
      <c r="B46" s="285" t="s">
        <v>122</v>
      </c>
      <c r="C46" s="286"/>
      <c r="D46" s="286"/>
      <c r="E46" s="286"/>
      <c r="F46" s="286"/>
      <c r="G46" s="286"/>
      <c r="H46" s="286"/>
      <c r="I46" s="287"/>
      <c r="J46" s="112"/>
      <c r="L46" s="311"/>
    </row>
    <row r="47" spans="2:12" s="34" customFormat="1" ht="17.149999999999999" customHeight="1" x14ac:dyDescent="0.25">
      <c r="B47" s="282" t="s">
        <v>269</v>
      </c>
      <c r="C47" s="283"/>
      <c r="D47" s="283"/>
      <c r="E47" s="283"/>
      <c r="F47" s="283"/>
      <c r="G47" s="283"/>
      <c r="H47" s="283"/>
      <c r="I47" s="284"/>
      <c r="J47" s="192"/>
      <c r="L47" s="331"/>
    </row>
    <row r="48" spans="2:12" s="34" customFormat="1" ht="17.149999999999999" customHeight="1" x14ac:dyDescent="0.25">
      <c r="B48" s="282" t="s">
        <v>97</v>
      </c>
      <c r="C48" s="283"/>
      <c r="D48" s="283"/>
      <c r="E48" s="283"/>
      <c r="F48" s="283"/>
      <c r="G48" s="283"/>
      <c r="H48" s="283"/>
      <c r="I48" s="284"/>
      <c r="J48" s="192"/>
      <c r="L48" s="331"/>
    </row>
    <row r="49" spans="2:12" ht="17.149999999999999" customHeight="1" x14ac:dyDescent="0.25">
      <c r="B49" s="217" t="s">
        <v>364</v>
      </c>
      <c r="C49" s="327"/>
      <c r="D49" s="327"/>
      <c r="E49" s="327"/>
      <c r="F49" s="327"/>
      <c r="G49" s="327"/>
      <c r="H49" s="327"/>
      <c r="I49" s="328"/>
      <c r="J49" s="217"/>
      <c r="L49" s="334"/>
    </row>
    <row r="50" spans="2:12" s="34" customFormat="1" ht="17.149999999999999" customHeight="1" x14ac:dyDescent="0.25">
      <c r="B50" s="282" t="s">
        <v>98</v>
      </c>
      <c r="C50" s="283"/>
      <c r="D50" s="283"/>
      <c r="E50" s="283"/>
      <c r="F50" s="283"/>
      <c r="G50" s="283"/>
      <c r="H50" s="283"/>
      <c r="I50" s="284"/>
      <c r="J50" s="192"/>
      <c r="L50" s="331"/>
    </row>
    <row r="51" spans="2:12" s="34" customFormat="1" ht="17.149999999999999" customHeight="1" x14ac:dyDescent="0.25">
      <c r="B51" s="282" t="s">
        <v>99</v>
      </c>
      <c r="C51" s="283"/>
      <c r="D51" s="283"/>
      <c r="E51" s="283"/>
      <c r="F51" s="283"/>
      <c r="G51" s="283"/>
      <c r="H51" s="283"/>
      <c r="I51" s="284"/>
      <c r="J51" s="192"/>
      <c r="L51" s="331"/>
    </row>
    <row r="52" spans="2:12" ht="17.149999999999999" customHeight="1" x14ac:dyDescent="0.25">
      <c r="B52" s="69" t="s">
        <v>63</v>
      </c>
      <c r="C52" s="70"/>
      <c r="D52" s="70"/>
      <c r="E52" s="70"/>
      <c r="F52" s="70"/>
      <c r="G52" s="70"/>
      <c r="H52" s="70"/>
      <c r="I52" s="71"/>
      <c r="J52" s="101">
        <f>SUM(J47,J50)*(1+Uhikhinnad!$F$168)</f>
        <v>0</v>
      </c>
      <c r="L52" s="5"/>
    </row>
    <row r="53" spans="2:12" ht="17.149999999999999" customHeight="1" x14ac:dyDescent="0.25">
      <c r="B53" s="69" t="s">
        <v>64</v>
      </c>
      <c r="C53" s="70"/>
      <c r="D53" s="70"/>
      <c r="E53" s="70"/>
      <c r="F53" s="70"/>
      <c r="G53" s="70"/>
      <c r="H53" s="70"/>
      <c r="I53" s="71"/>
      <c r="J53" s="101">
        <f>SUM(J48,J51)*(1+Uhikhinnad!$F$168)</f>
        <v>0</v>
      </c>
      <c r="L53" s="5"/>
    </row>
    <row r="54" spans="2:12" s="232" customFormat="1" ht="35.15" customHeight="1" x14ac:dyDescent="0.25">
      <c r="B54" s="225" t="s">
        <v>291</v>
      </c>
      <c r="C54" s="226"/>
      <c r="D54" s="226"/>
      <c r="E54" s="226"/>
      <c r="F54" s="226"/>
      <c r="G54" s="226"/>
      <c r="H54" s="226"/>
      <c r="I54" s="227"/>
      <c r="J54" s="229">
        <f>SUM(J52:J53)</f>
        <v>0</v>
      </c>
      <c r="L54" s="315"/>
    </row>
    <row r="67" spans="7:7" ht="17.149999999999999" customHeight="1" x14ac:dyDescent="0.25">
      <c r="G67" s="133"/>
    </row>
    <row r="68" spans="7:7" ht="17.149999999999999" customHeight="1" x14ac:dyDescent="0.25">
      <c r="G68" s="133"/>
    </row>
    <row r="69" spans="7:7" ht="17.149999999999999" customHeight="1" x14ac:dyDescent="0.25">
      <c r="G69" s="133"/>
    </row>
    <row r="70" spans="7:7" ht="17.149999999999999" customHeight="1" x14ac:dyDescent="0.25">
      <c r="G70" s="133"/>
    </row>
  </sheetData>
  <printOptions horizontalCentered="1"/>
  <pageMargins left="0.55118110236220474" right="0.55118110236220474" top="0.78740157480314965" bottom="0.78740157480314965" header="0.31496062992125984" footer="0.31496062992125984"/>
  <pageSetup paperSize="9" scale="79" orientation="portrait" horizontalDpi="300" verticalDpi="300" copies="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P54"/>
  <sheetViews>
    <sheetView zoomScaleNormal="100" zoomScaleSheetLayoutView="90" workbookViewId="0">
      <pane ySplit="2" topLeftCell="A3" activePane="bottomLeft" state="frozen"/>
      <selection activeCell="M15" sqref="M15"/>
      <selection pane="bottomLeft"/>
    </sheetView>
  </sheetViews>
  <sheetFormatPr defaultColWidth="9.1796875" defaultRowHeight="15" customHeight="1" x14ac:dyDescent="0.25"/>
  <cols>
    <col min="1" max="1" width="4.453125" style="1" customWidth="1"/>
    <col min="2" max="2" width="9.1796875" style="36" customWidth="1"/>
    <col min="3" max="3" width="11.453125" style="21" customWidth="1"/>
    <col min="4" max="4" width="37.81640625" style="1" customWidth="1"/>
    <col min="5" max="5" width="31.1796875" style="1" customWidth="1"/>
    <col min="6" max="6" width="6.81640625" style="32" customWidth="1"/>
    <col min="7" max="7" width="7.453125" style="32" customWidth="1"/>
    <col min="8" max="8" width="11.1796875" style="32" bestFit="1" customWidth="1"/>
    <col min="9" max="9" width="10.1796875" style="32" customWidth="1"/>
    <col min="10" max="10" width="16.453125" style="132" bestFit="1" customWidth="1"/>
    <col min="11" max="11" width="3.54296875" style="1" hidden="1" customWidth="1"/>
    <col min="12" max="12" width="10.7265625" style="1" hidden="1" customWidth="1"/>
    <col min="13" max="15" width="9.1796875" style="1"/>
    <col min="16" max="16" width="10.81640625" style="1" bestFit="1" customWidth="1"/>
    <col min="17" max="16384" width="9.1796875" style="1"/>
  </cols>
  <sheetData>
    <row r="1" spans="2:15" ht="15" customHeight="1" x14ac:dyDescent="0.25">
      <c r="E1" s="37"/>
      <c r="F1" s="143"/>
      <c r="G1" s="143"/>
      <c r="H1" s="143"/>
      <c r="I1" s="143"/>
      <c r="J1" s="92"/>
      <c r="K1" s="37"/>
    </row>
    <row r="2" spans="2:15" ht="34" customHeight="1" x14ac:dyDescent="0.25">
      <c r="B2" s="134" t="s">
        <v>40</v>
      </c>
      <c r="C2" s="134" t="s">
        <v>108</v>
      </c>
      <c r="D2" s="141" t="s">
        <v>328</v>
      </c>
      <c r="E2" s="142" t="s">
        <v>66</v>
      </c>
      <c r="F2" s="41" t="s">
        <v>26</v>
      </c>
      <c r="G2" s="41" t="s">
        <v>53</v>
      </c>
      <c r="H2" s="144" t="s">
        <v>4</v>
      </c>
      <c r="I2" s="144" t="s">
        <v>49</v>
      </c>
      <c r="J2" s="145" t="s">
        <v>38</v>
      </c>
      <c r="K2" s="43"/>
      <c r="L2" s="41" t="s">
        <v>53</v>
      </c>
    </row>
    <row r="3" spans="2:15" s="232" customFormat="1" ht="35.15" customHeight="1" x14ac:dyDescent="0.25">
      <c r="B3" s="219" t="s">
        <v>44</v>
      </c>
      <c r="C3" s="220"/>
      <c r="D3" s="220"/>
      <c r="E3" s="220"/>
      <c r="F3" s="220"/>
      <c r="G3" s="220"/>
      <c r="H3" s="220"/>
      <c r="I3" s="220"/>
      <c r="J3" s="234"/>
      <c r="K3" s="223"/>
      <c r="L3" s="329"/>
    </row>
    <row r="4" spans="2:15" ht="15" customHeight="1" x14ac:dyDescent="0.25">
      <c r="B4" s="174" t="s">
        <v>71</v>
      </c>
      <c r="C4" s="181"/>
      <c r="D4" s="181"/>
      <c r="E4" s="181"/>
      <c r="F4" s="181"/>
      <c r="G4" s="181"/>
      <c r="H4" s="181"/>
      <c r="I4" s="181"/>
      <c r="J4" s="146"/>
      <c r="K4" s="43"/>
      <c r="L4" s="338"/>
      <c r="M4" s="44"/>
      <c r="N4" s="44"/>
      <c r="O4" s="44"/>
    </row>
    <row r="5" spans="2:15" ht="15" customHeight="1" x14ac:dyDescent="0.25">
      <c r="B5" s="182" t="s">
        <v>86</v>
      </c>
      <c r="C5" s="183"/>
      <c r="D5" s="183"/>
      <c r="E5" s="183"/>
      <c r="F5" s="183"/>
      <c r="G5" s="183"/>
      <c r="H5" s="183"/>
      <c r="I5" s="183"/>
      <c r="J5" s="147"/>
      <c r="K5" s="43"/>
      <c r="L5" s="306"/>
      <c r="M5" s="44"/>
      <c r="N5" s="44"/>
      <c r="O5" s="44"/>
    </row>
    <row r="6" spans="2:15" s="34" customFormat="1" ht="15" customHeight="1" x14ac:dyDescent="0.25">
      <c r="B6" s="187" t="s">
        <v>88</v>
      </c>
      <c r="C6" s="188"/>
      <c r="D6" s="188"/>
      <c r="E6" s="188"/>
      <c r="F6" s="188"/>
      <c r="G6" s="188"/>
      <c r="H6" s="188"/>
      <c r="I6" s="189"/>
      <c r="J6" s="192"/>
      <c r="K6" s="76"/>
      <c r="L6" s="331"/>
      <c r="M6" s="77"/>
      <c r="N6" s="77"/>
      <c r="O6" s="77"/>
    </row>
    <row r="7" spans="2:15" s="34" customFormat="1" ht="15" customHeight="1" x14ac:dyDescent="0.25">
      <c r="B7" s="187" t="s">
        <v>89</v>
      </c>
      <c r="C7" s="188"/>
      <c r="D7" s="188"/>
      <c r="E7" s="188"/>
      <c r="F7" s="188"/>
      <c r="G7" s="188"/>
      <c r="H7" s="188"/>
      <c r="I7" s="189"/>
      <c r="J7" s="192"/>
      <c r="K7" s="76"/>
      <c r="L7" s="331"/>
      <c r="N7" s="77"/>
      <c r="O7" s="77"/>
    </row>
    <row r="8" spans="2:15" ht="15" customHeight="1" x14ac:dyDescent="0.25">
      <c r="B8" s="182" t="s">
        <v>349</v>
      </c>
      <c r="C8" s="183"/>
      <c r="D8" s="183"/>
      <c r="E8" s="183"/>
      <c r="F8" s="183"/>
      <c r="G8" s="183"/>
      <c r="H8" s="183"/>
      <c r="I8" s="183"/>
      <c r="J8" s="147"/>
      <c r="K8" s="43"/>
      <c r="L8" s="306"/>
      <c r="M8" s="44"/>
      <c r="N8" s="44"/>
      <c r="O8" s="44"/>
    </row>
    <row r="9" spans="2:15" s="34" customFormat="1" ht="15" customHeight="1" x14ac:dyDescent="0.25">
      <c r="B9" s="187" t="s">
        <v>90</v>
      </c>
      <c r="C9" s="188"/>
      <c r="D9" s="188"/>
      <c r="E9" s="188"/>
      <c r="F9" s="188"/>
      <c r="G9" s="188"/>
      <c r="H9" s="188"/>
      <c r="I9" s="189"/>
      <c r="J9" s="192"/>
      <c r="K9" s="76"/>
      <c r="L9" s="331"/>
      <c r="M9" s="77"/>
      <c r="N9" s="77"/>
      <c r="O9" s="77"/>
    </row>
    <row r="10" spans="2:15" s="34" customFormat="1" ht="15" customHeight="1" x14ac:dyDescent="0.25">
      <c r="B10" s="187" t="s">
        <v>91</v>
      </c>
      <c r="C10" s="188"/>
      <c r="D10" s="188"/>
      <c r="E10" s="188"/>
      <c r="F10" s="188"/>
      <c r="G10" s="188"/>
      <c r="H10" s="188"/>
      <c r="I10" s="189"/>
      <c r="J10" s="192"/>
      <c r="K10" s="76"/>
      <c r="L10" s="331"/>
      <c r="N10" s="77"/>
      <c r="O10" s="77"/>
    </row>
    <row r="11" spans="2:15" ht="15" customHeight="1" x14ac:dyDescent="0.25">
      <c r="B11" s="174" t="s">
        <v>72</v>
      </c>
      <c r="C11" s="181"/>
      <c r="D11" s="181"/>
      <c r="E11" s="181"/>
      <c r="F11" s="181"/>
      <c r="G11" s="181"/>
      <c r="H11" s="181"/>
      <c r="I11" s="181"/>
      <c r="J11" s="146"/>
      <c r="K11" s="43"/>
      <c r="L11" s="338"/>
      <c r="N11" s="44"/>
      <c r="O11" s="44"/>
    </row>
    <row r="12" spans="2:15" ht="15" customHeight="1" x14ac:dyDescent="0.25">
      <c r="B12" s="182" t="s">
        <v>350</v>
      </c>
      <c r="C12" s="183"/>
      <c r="D12" s="183"/>
      <c r="E12" s="183"/>
      <c r="F12" s="183"/>
      <c r="G12" s="183"/>
      <c r="H12" s="183"/>
      <c r="I12" s="183"/>
      <c r="J12" s="147"/>
      <c r="K12" s="43"/>
      <c r="L12" s="306"/>
    </row>
    <row r="13" spans="2:15" s="34" customFormat="1" ht="15" customHeight="1" x14ac:dyDescent="0.25">
      <c r="B13" s="187" t="s">
        <v>261</v>
      </c>
      <c r="C13" s="188"/>
      <c r="D13" s="188"/>
      <c r="E13" s="188"/>
      <c r="F13" s="188"/>
      <c r="G13" s="188"/>
      <c r="H13" s="188"/>
      <c r="I13" s="189"/>
      <c r="J13" s="192"/>
      <c r="K13" s="76"/>
      <c r="L13" s="331"/>
    </row>
    <row r="14" spans="2:15" s="34" customFormat="1" ht="15" customHeight="1" x14ac:dyDescent="0.25">
      <c r="B14" s="187" t="s">
        <v>263</v>
      </c>
      <c r="C14" s="188"/>
      <c r="D14" s="188"/>
      <c r="E14" s="188"/>
      <c r="F14" s="188"/>
      <c r="G14" s="188"/>
      <c r="H14" s="188"/>
      <c r="I14" s="189"/>
      <c r="J14" s="192">
        <f>SUM(J15)</f>
        <v>182700</v>
      </c>
      <c r="K14" s="76"/>
      <c r="L14" s="331"/>
    </row>
    <row r="15" spans="2:15" s="37" customFormat="1" ht="15" customHeight="1" x14ac:dyDescent="0.25">
      <c r="B15" s="49">
        <v>201</v>
      </c>
      <c r="C15" s="49" t="s">
        <v>120</v>
      </c>
      <c r="D15" s="48" t="str">
        <f>VLOOKUP(B15,Uhikhinnad!$B$4:$G$163,2,FALSE)</f>
        <v>survetoru</v>
      </c>
      <c r="E15" s="48" t="str">
        <f>VLOOKUP(B15,Uhikhinnad!$B$4:$G$163,3,FALSE)</f>
        <v>De32-De110</v>
      </c>
      <c r="F15" s="10" t="str">
        <f>VLOOKUP(B15,Uhikhinnad!$B$4:$G$163,4,FALSE)</f>
        <v>m</v>
      </c>
      <c r="G15" s="337">
        <f>ROUNDUP(L15*1.1,0)</f>
        <v>1218</v>
      </c>
      <c r="H15" s="102">
        <f>VLOOKUP(B15,Uhikhinnad!$B$4:$G$163,5,FALSE)</f>
        <v>150</v>
      </c>
      <c r="I15" s="102">
        <f>VLOOKUP(B15,Uhikhinnad!$B$4:$G$163,6,FALSE)</f>
        <v>0</v>
      </c>
      <c r="J15" s="103">
        <f>G15*H15+I15</f>
        <v>182700</v>
      </c>
      <c r="K15" s="43"/>
      <c r="L15" s="336">
        <v>1106.675</v>
      </c>
      <c r="M15" s="47"/>
      <c r="N15" s="47"/>
      <c r="O15" s="47"/>
    </row>
    <row r="16" spans="2:15" ht="15" customHeight="1" x14ac:dyDescent="0.25">
      <c r="B16" s="182" t="s">
        <v>81</v>
      </c>
      <c r="C16" s="183"/>
      <c r="D16" s="183"/>
      <c r="E16" s="183"/>
      <c r="F16" s="183"/>
      <c r="G16" s="183"/>
      <c r="H16" s="183"/>
      <c r="I16" s="183"/>
      <c r="J16" s="147"/>
      <c r="K16" s="43"/>
      <c r="L16" s="306"/>
    </row>
    <row r="17" spans="2:13" s="34" customFormat="1" ht="15" customHeight="1" x14ac:dyDescent="0.25">
      <c r="B17" s="187" t="s">
        <v>262</v>
      </c>
      <c r="C17" s="188"/>
      <c r="D17" s="188"/>
      <c r="E17" s="188"/>
      <c r="F17" s="188"/>
      <c r="G17" s="188"/>
      <c r="H17" s="188"/>
      <c r="I17" s="189"/>
      <c r="J17" s="192"/>
      <c r="K17" s="76"/>
      <c r="L17" s="331"/>
    </row>
    <row r="18" spans="2:13" s="34" customFormat="1" ht="15" customHeight="1" x14ac:dyDescent="0.25">
      <c r="B18" s="187" t="s">
        <v>264</v>
      </c>
      <c r="C18" s="188"/>
      <c r="D18" s="188"/>
      <c r="E18" s="188"/>
      <c r="F18" s="188"/>
      <c r="G18" s="188"/>
      <c r="H18" s="188"/>
      <c r="I18" s="189"/>
      <c r="J18" s="192"/>
      <c r="K18" s="76"/>
      <c r="L18" s="331"/>
    </row>
    <row r="19" spans="2:13" ht="15" customHeight="1" x14ac:dyDescent="0.25">
      <c r="B19" s="69" t="s">
        <v>63</v>
      </c>
      <c r="C19" s="70"/>
      <c r="D19" s="70"/>
      <c r="E19" s="70"/>
      <c r="F19" s="70"/>
      <c r="G19" s="70"/>
      <c r="H19" s="70"/>
      <c r="I19" s="71"/>
      <c r="J19" s="101">
        <f>SUM(J6,J9,J13,J17)*(1+Uhikhinnad!$F$168)</f>
        <v>0</v>
      </c>
      <c r="K19" s="43"/>
      <c r="L19" s="5"/>
    </row>
    <row r="20" spans="2:13" ht="15" customHeight="1" x14ac:dyDescent="0.25">
      <c r="B20" s="69" t="s">
        <v>64</v>
      </c>
      <c r="C20" s="70"/>
      <c r="D20" s="70"/>
      <c r="E20" s="70"/>
      <c r="F20" s="70"/>
      <c r="G20" s="70"/>
      <c r="H20" s="70"/>
      <c r="I20" s="71"/>
      <c r="J20" s="101">
        <f>SUM(J7,J10,J14,J18)*(1+Uhikhinnad!$F$168)</f>
        <v>210104.99999999997</v>
      </c>
      <c r="K20" s="43"/>
      <c r="L20" s="5"/>
    </row>
    <row r="21" spans="2:13" s="232" customFormat="1" ht="35.15" customHeight="1" x14ac:dyDescent="0.25">
      <c r="B21" s="225" t="s">
        <v>48</v>
      </c>
      <c r="C21" s="226"/>
      <c r="D21" s="226"/>
      <c r="E21" s="226"/>
      <c r="F21" s="226"/>
      <c r="G21" s="226"/>
      <c r="H21" s="226"/>
      <c r="I21" s="227"/>
      <c r="J21" s="229">
        <f>SUM(J19:J20)</f>
        <v>210104.99999999997</v>
      </c>
      <c r="K21" s="223"/>
      <c r="L21" s="315"/>
    </row>
    <row r="22" spans="2:13" s="37" customFormat="1" ht="17.5" customHeight="1" x14ac:dyDescent="0.25">
      <c r="B22" s="206"/>
      <c r="C22" s="207"/>
      <c r="D22" s="207"/>
      <c r="E22" s="207"/>
      <c r="F22" s="207"/>
      <c r="G22" s="207"/>
      <c r="H22" s="207"/>
      <c r="I22" s="207"/>
      <c r="J22" s="218"/>
      <c r="K22" s="43"/>
      <c r="L22" s="309"/>
    </row>
    <row r="23" spans="2:13" s="232" customFormat="1" ht="35.15" customHeight="1" x14ac:dyDescent="0.25">
      <c r="B23" s="219" t="s">
        <v>35</v>
      </c>
      <c r="C23" s="220"/>
      <c r="D23" s="220"/>
      <c r="E23" s="220"/>
      <c r="F23" s="220"/>
      <c r="G23" s="220"/>
      <c r="H23" s="220"/>
      <c r="I23" s="220"/>
      <c r="J23" s="234"/>
      <c r="K23" s="223"/>
      <c r="L23" s="329"/>
    </row>
    <row r="24" spans="2:13" ht="15" customHeight="1" x14ac:dyDescent="0.25">
      <c r="B24" s="174" t="s">
        <v>73</v>
      </c>
      <c r="C24" s="181"/>
      <c r="D24" s="181"/>
      <c r="E24" s="181"/>
      <c r="F24" s="181"/>
      <c r="G24" s="181"/>
      <c r="H24" s="181"/>
      <c r="I24" s="181"/>
      <c r="J24" s="146"/>
      <c r="K24" s="43"/>
      <c r="L24" s="338"/>
    </row>
    <row r="25" spans="2:13" ht="15" customHeight="1" x14ac:dyDescent="0.25">
      <c r="B25" s="185" t="s">
        <v>260</v>
      </c>
      <c r="C25" s="186"/>
      <c r="D25" s="186"/>
      <c r="E25" s="186"/>
      <c r="F25" s="186"/>
      <c r="G25" s="186"/>
      <c r="H25" s="186"/>
      <c r="I25" s="186"/>
      <c r="J25" s="148"/>
      <c r="K25" s="43"/>
      <c r="L25" s="311"/>
    </row>
    <row r="26" spans="2:13" s="34" customFormat="1" ht="15" customHeight="1" x14ac:dyDescent="0.25">
      <c r="B26" s="187" t="s">
        <v>267</v>
      </c>
      <c r="C26" s="188"/>
      <c r="D26" s="188"/>
      <c r="E26" s="188"/>
      <c r="F26" s="188"/>
      <c r="G26" s="188"/>
      <c r="H26" s="188"/>
      <c r="I26" s="189"/>
      <c r="J26" s="192"/>
      <c r="K26" s="76"/>
      <c r="L26" s="331"/>
    </row>
    <row r="27" spans="2:13" s="34" customFormat="1" ht="15" customHeight="1" x14ac:dyDescent="0.25">
      <c r="B27" s="187" t="s">
        <v>265</v>
      </c>
      <c r="C27" s="188"/>
      <c r="D27" s="188"/>
      <c r="E27" s="188"/>
      <c r="F27" s="188"/>
      <c r="G27" s="188"/>
      <c r="H27" s="188"/>
      <c r="I27" s="189"/>
      <c r="J27" s="192">
        <f>J28</f>
        <v>147400</v>
      </c>
      <c r="K27" s="76"/>
      <c r="L27" s="331"/>
      <c r="M27" s="77"/>
    </row>
    <row r="28" spans="2:13" s="37" customFormat="1" ht="15" customHeight="1" x14ac:dyDescent="0.25">
      <c r="B28" s="49">
        <v>301</v>
      </c>
      <c r="C28" s="49" t="s">
        <v>120</v>
      </c>
      <c r="D28" s="48" t="str">
        <f>VLOOKUP(B28,Uhikhinnad!$B$4:$G$163,2,FALSE)</f>
        <v>isevoolne kan.toru</v>
      </c>
      <c r="E28" s="48" t="str">
        <f>VLOOKUP(B28,Uhikhinnad!$B$4:$G$163,3,FALSE)</f>
        <v>De160-De315</v>
      </c>
      <c r="F28" s="10" t="str">
        <f>VLOOKUP(B28,Uhikhinnad!$B$4:$G$163,4,FALSE)</f>
        <v>m</v>
      </c>
      <c r="G28" s="337">
        <f>ROUNDUP(L28*1.1,0)</f>
        <v>737</v>
      </c>
      <c r="H28" s="102">
        <f>VLOOKUP(B28,Uhikhinnad!$B$4:$G$163,5,FALSE)</f>
        <v>200</v>
      </c>
      <c r="I28" s="102">
        <f>VLOOKUP(B28,Uhikhinnad!$B$4:$G$163,6,FALSE)</f>
        <v>0</v>
      </c>
      <c r="J28" s="103">
        <f>G28*H28+I28</f>
        <v>147400</v>
      </c>
      <c r="K28" s="43"/>
      <c r="L28" s="336">
        <v>669.91459999999995</v>
      </c>
    </row>
    <row r="29" spans="2:13" ht="15" customHeight="1" x14ac:dyDescent="0.25">
      <c r="B29" s="185" t="s">
        <v>114</v>
      </c>
      <c r="C29" s="186"/>
      <c r="D29" s="186"/>
      <c r="E29" s="186"/>
      <c r="F29" s="186"/>
      <c r="G29" s="186"/>
      <c r="H29" s="186"/>
      <c r="I29" s="186"/>
      <c r="J29" s="148"/>
      <c r="K29" s="43"/>
      <c r="L29" s="311"/>
    </row>
    <row r="30" spans="2:13" s="34" customFormat="1" ht="15" customHeight="1" x14ac:dyDescent="0.25">
      <c r="B30" s="187" t="s">
        <v>268</v>
      </c>
      <c r="C30" s="188"/>
      <c r="D30" s="188"/>
      <c r="E30" s="188"/>
      <c r="F30" s="188"/>
      <c r="G30" s="188"/>
      <c r="H30" s="188"/>
      <c r="I30" s="189"/>
      <c r="J30" s="192"/>
      <c r="K30" s="76"/>
      <c r="L30" s="331"/>
    </row>
    <row r="31" spans="2:13" s="34" customFormat="1" ht="15" customHeight="1" x14ac:dyDescent="0.25">
      <c r="B31" s="187" t="s">
        <v>266</v>
      </c>
      <c r="C31" s="188"/>
      <c r="D31" s="188"/>
      <c r="E31" s="188"/>
      <c r="F31" s="188"/>
      <c r="G31" s="188"/>
      <c r="H31" s="188"/>
      <c r="I31" s="189"/>
      <c r="J31" s="192">
        <f>J32</f>
        <v>140000</v>
      </c>
      <c r="K31" s="76"/>
      <c r="L31" s="331"/>
      <c r="M31" s="77"/>
    </row>
    <row r="32" spans="2:13" s="37" customFormat="1" ht="15" customHeight="1" x14ac:dyDescent="0.25">
      <c r="B32" s="49">
        <v>301</v>
      </c>
      <c r="C32" s="49" t="s">
        <v>120</v>
      </c>
      <c r="D32" s="48" t="str">
        <f>VLOOKUP(B32,Uhikhinnad!$B$4:$G$163,2,FALSE)</f>
        <v>isevoolne kan.toru</v>
      </c>
      <c r="E32" s="48" t="str">
        <f>VLOOKUP(B32,Uhikhinnad!$B$4:$G$163,3,FALSE)</f>
        <v>De160-De315</v>
      </c>
      <c r="F32" s="10" t="str">
        <f>VLOOKUP(B32,Uhikhinnad!$B$4:$G$163,4,FALSE)</f>
        <v>m</v>
      </c>
      <c r="G32" s="337">
        <f>ROUNDUP(L32*1.1,0)</f>
        <v>700</v>
      </c>
      <c r="H32" s="102">
        <f>VLOOKUP(B32,Uhikhinnad!$B$4:$G$163,5,FALSE)</f>
        <v>200</v>
      </c>
      <c r="I32" s="102">
        <f>VLOOKUP(B32,Uhikhinnad!$B$4:$G$163,6,FALSE)</f>
        <v>0</v>
      </c>
      <c r="J32" s="103">
        <f>G32*H32+I32</f>
        <v>140000</v>
      </c>
      <c r="K32" s="43"/>
      <c r="L32" s="336">
        <v>636.00170000000003</v>
      </c>
    </row>
    <row r="33" spans="2:16" s="34" customFormat="1" ht="15" customHeight="1" x14ac:dyDescent="0.25">
      <c r="B33" s="187" t="s">
        <v>92</v>
      </c>
      <c r="C33" s="188"/>
      <c r="D33" s="188"/>
      <c r="E33" s="188"/>
      <c r="F33" s="188"/>
      <c r="G33" s="188"/>
      <c r="H33" s="188"/>
      <c r="I33" s="189"/>
      <c r="J33" s="192"/>
      <c r="K33" s="76"/>
      <c r="L33" s="331"/>
    </row>
    <row r="34" spans="2:16" s="34" customFormat="1" ht="15" customHeight="1" x14ac:dyDescent="0.25">
      <c r="B34" s="187" t="s">
        <v>93</v>
      </c>
      <c r="C34" s="188"/>
      <c r="D34" s="188"/>
      <c r="E34" s="188"/>
      <c r="F34" s="188"/>
      <c r="G34" s="188"/>
      <c r="H34" s="188"/>
      <c r="I34" s="189"/>
      <c r="J34" s="192"/>
      <c r="K34" s="76"/>
      <c r="L34" s="331"/>
      <c r="M34" s="77"/>
    </row>
    <row r="35" spans="2:16" ht="15" customHeight="1" x14ac:dyDescent="0.25">
      <c r="B35" s="185" t="s">
        <v>352</v>
      </c>
      <c r="C35" s="186"/>
      <c r="D35" s="186"/>
      <c r="E35" s="186"/>
      <c r="F35" s="186"/>
      <c r="G35" s="186"/>
      <c r="H35" s="186"/>
      <c r="I35" s="186"/>
      <c r="J35" s="148"/>
      <c r="K35" s="43"/>
      <c r="L35" s="311"/>
    </row>
    <row r="36" spans="2:16" s="34" customFormat="1" ht="15" customHeight="1" x14ac:dyDescent="0.25">
      <c r="B36" s="187" t="s">
        <v>94</v>
      </c>
      <c r="C36" s="188"/>
      <c r="D36" s="188"/>
      <c r="E36" s="188"/>
      <c r="F36" s="188"/>
      <c r="G36" s="188"/>
      <c r="H36" s="188"/>
      <c r="I36" s="189"/>
      <c r="J36" s="192"/>
      <c r="K36" s="76"/>
      <c r="L36" s="331"/>
    </row>
    <row r="37" spans="2:16" s="34" customFormat="1" ht="15" customHeight="1" x14ac:dyDescent="0.25">
      <c r="B37" s="187" t="s">
        <v>95</v>
      </c>
      <c r="C37" s="188"/>
      <c r="D37" s="188"/>
      <c r="E37" s="188"/>
      <c r="F37" s="188"/>
      <c r="G37" s="188"/>
      <c r="H37" s="188"/>
      <c r="I37" s="189"/>
      <c r="J37" s="192"/>
      <c r="K37" s="76"/>
      <c r="L37" s="331"/>
      <c r="M37" s="77"/>
    </row>
    <row r="38" spans="2:16" ht="15" customHeight="1" x14ac:dyDescent="0.25">
      <c r="B38" s="69" t="s">
        <v>63</v>
      </c>
      <c r="C38" s="70"/>
      <c r="D38" s="70"/>
      <c r="E38" s="70"/>
      <c r="F38" s="70"/>
      <c r="G38" s="70"/>
      <c r="H38" s="70"/>
      <c r="I38" s="71"/>
      <c r="J38" s="101">
        <f>SUM(J26,J30,J33,J36)*(1+Uhikhinnad!$F$168)</f>
        <v>0</v>
      </c>
      <c r="K38" s="43"/>
      <c r="L38" s="5"/>
    </row>
    <row r="39" spans="2:16" ht="15" customHeight="1" x14ac:dyDescent="0.25">
      <c r="B39" s="69" t="s">
        <v>64</v>
      </c>
      <c r="C39" s="70"/>
      <c r="D39" s="70"/>
      <c r="E39" s="70"/>
      <c r="F39" s="70"/>
      <c r="G39" s="70"/>
      <c r="H39" s="70"/>
      <c r="I39" s="71"/>
      <c r="J39" s="101">
        <f>SUM(J27,J31,J34,J37)*(1+Uhikhinnad!$F$168)</f>
        <v>330510</v>
      </c>
      <c r="K39" s="43"/>
      <c r="L39" s="5"/>
      <c r="P39" s="39"/>
    </row>
    <row r="40" spans="2:16" s="232" customFormat="1" ht="35.15" customHeight="1" x14ac:dyDescent="0.25">
      <c r="B40" s="225" t="s">
        <v>15</v>
      </c>
      <c r="C40" s="226"/>
      <c r="D40" s="226"/>
      <c r="E40" s="226"/>
      <c r="F40" s="226"/>
      <c r="G40" s="226"/>
      <c r="H40" s="226"/>
      <c r="I40" s="227"/>
      <c r="J40" s="229">
        <f>SUM(J38:J39)</f>
        <v>330510</v>
      </c>
      <c r="K40" s="223"/>
      <c r="L40" s="315"/>
      <c r="P40" s="233"/>
    </row>
    <row r="41" spans="2:16" s="37" customFormat="1" ht="13" customHeight="1" x14ac:dyDescent="0.25">
      <c r="B41" s="206"/>
      <c r="C41" s="207"/>
      <c r="D41" s="207"/>
      <c r="E41" s="207"/>
      <c r="F41" s="207"/>
      <c r="G41" s="207"/>
      <c r="H41" s="207"/>
      <c r="I41" s="207"/>
      <c r="J41" s="218"/>
      <c r="K41" s="43"/>
      <c r="L41" s="309"/>
      <c r="P41" s="95"/>
    </row>
    <row r="42" spans="2:16" s="232" customFormat="1" ht="35.15" customHeight="1" x14ac:dyDescent="0.25">
      <c r="B42" s="219" t="s">
        <v>124</v>
      </c>
      <c r="C42" s="220"/>
      <c r="D42" s="220"/>
      <c r="E42" s="220"/>
      <c r="F42" s="220"/>
      <c r="G42" s="220"/>
      <c r="H42" s="220"/>
      <c r="I42" s="220"/>
      <c r="J42" s="234"/>
      <c r="K42" s="231"/>
      <c r="L42" s="329"/>
    </row>
    <row r="43" spans="2:16" ht="15" customHeight="1" x14ac:dyDescent="0.25">
      <c r="B43" s="174" t="s">
        <v>87</v>
      </c>
      <c r="C43" s="181"/>
      <c r="D43" s="181"/>
      <c r="E43" s="181"/>
      <c r="F43" s="181"/>
      <c r="G43" s="181"/>
      <c r="H43" s="181"/>
      <c r="I43" s="181"/>
      <c r="J43" s="146"/>
      <c r="K43" s="51"/>
      <c r="L43" s="338"/>
    </row>
    <row r="44" spans="2:16" ht="15" customHeight="1" x14ac:dyDescent="0.25">
      <c r="B44" s="185" t="s">
        <v>122</v>
      </c>
      <c r="C44" s="186"/>
      <c r="D44" s="186"/>
      <c r="E44" s="186"/>
      <c r="F44" s="186"/>
      <c r="G44" s="186"/>
      <c r="H44" s="186"/>
      <c r="I44" s="186"/>
      <c r="J44" s="148"/>
      <c r="K44" s="51"/>
      <c r="L44" s="311"/>
    </row>
    <row r="45" spans="2:16" s="34" customFormat="1" ht="15" customHeight="1" x14ac:dyDescent="0.25">
      <c r="B45" s="187" t="s">
        <v>269</v>
      </c>
      <c r="C45" s="188"/>
      <c r="D45" s="188"/>
      <c r="E45" s="188"/>
      <c r="F45" s="188"/>
      <c r="G45" s="188"/>
      <c r="H45" s="188"/>
      <c r="I45" s="189"/>
      <c r="J45" s="192"/>
      <c r="K45" s="193"/>
      <c r="L45" s="331"/>
    </row>
    <row r="46" spans="2:16" s="34" customFormat="1" ht="15" customHeight="1" x14ac:dyDescent="0.25">
      <c r="B46" s="187" t="s">
        <v>97</v>
      </c>
      <c r="C46" s="188"/>
      <c r="D46" s="188"/>
      <c r="E46" s="188"/>
      <c r="F46" s="188"/>
      <c r="G46" s="188"/>
      <c r="H46" s="188"/>
      <c r="I46" s="189"/>
      <c r="J46" s="192"/>
      <c r="K46" s="193"/>
      <c r="L46" s="331"/>
    </row>
    <row r="47" spans="2:16" ht="15" customHeight="1" x14ac:dyDescent="0.25">
      <c r="B47" s="185" t="s">
        <v>123</v>
      </c>
      <c r="C47" s="186"/>
      <c r="D47" s="186"/>
      <c r="E47" s="186"/>
      <c r="F47" s="186"/>
      <c r="G47" s="186"/>
      <c r="H47" s="186"/>
      <c r="I47" s="186"/>
      <c r="J47" s="148"/>
      <c r="L47" s="311"/>
    </row>
    <row r="48" spans="2:16" s="34" customFormat="1" ht="15" customHeight="1" x14ac:dyDescent="0.25">
      <c r="B48" s="187" t="s">
        <v>98</v>
      </c>
      <c r="C48" s="188"/>
      <c r="D48" s="188"/>
      <c r="E48" s="188"/>
      <c r="F48" s="188"/>
      <c r="G48" s="188"/>
      <c r="H48" s="188"/>
      <c r="I48" s="189"/>
      <c r="J48" s="192"/>
      <c r="L48" s="331"/>
    </row>
    <row r="49" spans="2:16" s="34" customFormat="1" ht="15" customHeight="1" x14ac:dyDescent="0.25">
      <c r="B49" s="187" t="s">
        <v>99</v>
      </c>
      <c r="C49" s="188"/>
      <c r="D49" s="188"/>
      <c r="E49" s="188"/>
      <c r="F49" s="188"/>
      <c r="G49" s="188"/>
      <c r="H49" s="188"/>
      <c r="I49" s="189"/>
      <c r="J49" s="192"/>
      <c r="L49" s="331"/>
    </row>
    <row r="50" spans="2:16" ht="15" customHeight="1" x14ac:dyDescent="0.25">
      <c r="B50" s="69" t="s">
        <v>63</v>
      </c>
      <c r="C50" s="70"/>
      <c r="D50" s="70"/>
      <c r="E50" s="70"/>
      <c r="F50" s="70"/>
      <c r="G50" s="70"/>
      <c r="H50" s="70"/>
      <c r="I50" s="71"/>
      <c r="J50" s="101">
        <f>SUM(J45,J48)*(1+Uhikhinnad!$F$168)</f>
        <v>0</v>
      </c>
      <c r="K50" s="43"/>
      <c r="L50" s="5"/>
    </row>
    <row r="51" spans="2:16" ht="15" customHeight="1" x14ac:dyDescent="0.25">
      <c r="B51" s="69" t="s">
        <v>64</v>
      </c>
      <c r="C51" s="70"/>
      <c r="D51" s="70"/>
      <c r="E51" s="70"/>
      <c r="F51" s="70"/>
      <c r="G51" s="70"/>
      <c r="H51" s="70"/>
      <c r="I51" s="71"/>
      <c r="J51" s="101">
        <f>SUM(J46,J49)*(1+Uhikhinnad!$F$168)</f>
        <v>0</v>
      </c>
      <c r="K51" s="43"/>
      <c r="L51" s="5"/>
      <c r="P51" s="39"/>
    </row>
    <row r="52" spans="2:16" s="232" customFormat="1" ht="35.15" customHeight="1" x14ac:dyDescent="0.25">
      <c r="B52" s="225" t="s">
        <v>291</v>
      </c>
      <c r="C52" s="226"/>
      <c r="D52" s="226"/>
      <c r="E52" s="226"/>
      <c r="F52" s="226"/>
      <c r="G52" s="226"/>
      <c r="H52" s="226"/>
      <c r="I52" s="227"/>
      <c r="J52" s="229">
        <f>SUM(J50:J51)</f>
        <v>0</v>
      </c>
      <c r="K52" s="223"/>
      <c r="L52" s="315"/>
      <c r="P52" s="233"/>
    </row>
    <row r="54" spans="2:16" ht="15" customHeight="1" x14ac:dyDescent="0.25">
      <c r="J54" s="140"/>
    </row>
  </sheetData>
  <printOptions horizontalCentered="1"/>
  <pageMargins left="0.55118110236220474" right="0.55118110236220474" top="0.78740157480314965" bottom="0.78740157480314965" header="0.31496062992125984" footer="0.31496062992125984"/>
  <pageSetup paperSize="9" scale="85" orientation="portrait" horizontalDpi="300" verticalDpi="300" copies="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P52"/>
  <sheetViews>
    <sheetView zoomScaleNormal="100" zoomScaleSheetLayoutView="100" workbookViewId="0">
      <pane ySplit="2" topLeftCell="A3" activePane="bottomLeft" state="frozen"/>
      <selection activeCell="M15" sqref="M15"/>
      <selection pane="bottomLeft"/>
    </sheetView>
  </sheetViews>
  <sheetFormatPr defaultColWidth="9.1796875" defaultRowHeight="16" customHeight="1" x14ac:dyDescent="0.25"/>
  <cols>
    <col min="1" max="1" width="3.453125" style="1" customWidth="1"/>
    <col min="2" max="2" width="9.1796875" style="40" customWidth="1"/>
    <col min="3" max="3" width="11.453125" style="40" customWidth="1"/>
    <col min="4" max="4" width="37.81640625" style="1" customWidth="1"/>
    <col min="5" max="5" width="31.1796875" style="1" customWidth="1"/>
    <col min="6" max="6" width="6.81640625" style="32" customWidth="1"/>
    <col min="7" max="7" width="7.453125" style="32" customWidth="1"/>
    <col min="8" max="8" width="11.1796875" style="150" bestFit="1" customWidth="1"/>
    <col min="9" max="9" width="11.81640625" style="150" customWidth="1"/>
    <col min="10" max="10" width="15.1796875" style="139" bestFit="1" customWidth="1"/>
    <col min="11" max="11" width="3.7265625" style="1" hidden="1" customWidth="1"/>
    <col min="12" max="12" width="10.7265625" style="1" hidden="1" customWidth="1"/>
    <col min="13" max="15" width="9.1796875" style="1"/>
    <col min="16" max="16" width="10.81640625" style="1" bestFit="1" customWidth="1"/>
    <col min="17" max="16384" width="9.1796875" style="1"/>
  </cols>
  <sheetData>
    <row r="1" spans="2:15" ht="16" customHeight="1" x14ac:dyDescent="0.25">
      <c r="E1" s="37"/>
      <c r="F1" s="143"/>
      <c r="G1" s="143"/>
      <c r="H1" s="149"/>
      <c r="I1" s="149"/>
      <c r="J1" s="99"/>
      <c r="K1" s="37"/>
    </row>
    <row r="2" spans="2:15" ht="33" customHeight="1" x14ac:dyDescent="0.25">
      <c r="B2" s="107" t="s">
        <v>40</v>
      </c>
      <c r="C2" s="134" t="s">
        <v>108</v>
      </c>
      <c r="D2" s="135" t="s">
        <v>328</v>
      </c>
      <c r="E2" s="136" t="s">
        <v>66</v>
      </c>
      <c r="F2" s="42" t="s">
        <v>26</v>
      </c>
      <c r="G2" s="42" t="s">
        <v>53</v>
      </c>
      <c r="H2" s="137" t="s">
        <v>4</v>
      </c>
      <c r="I2" s="137" t="s">
        <v>49</v>
      </c>
      <c r="J2" s="108" t="s">
        <v>38</v>
      </c>
      <c r="K2" s="43"/>
      <c r="L2" s="42" t="s">
        <v>53</v>
      </c>
    </row>
    <row r="3" spans="2:15" s="232" customFormat="1" ht="33" customHeight="1" x14ac:dyDescent="0.25">
      <c r="B3" s="219" t="s">
        <v>44</v>
      </c>
      <c r="C3" s="220"/>
      <c r="D3" s="220"/>
      <c r="E3" s="220"/>
      <c r="F3" s="220"/>
      <c r="G3" s="220"/>
      <c r="H3" s="220"/>
      <c r="I3" s="220"/>
      <c r="J3" s="221"/>
      <c r="K3" s="223"/>
      <c r="L3" s="329"/>
    </row>
    <row r="4" spans="2:15" ht="16" customHeight="1" x14ac:dyDescent="0.25">
      <c r="B4" s="174" t="s">
        <v>71</v>
      </c>
      <c r="C4" s="181"/>
      <c r="D4" s="181"/>
      <c r="E4" s="181"/>
      <c r="F4" s="181"/>
      <c r="G4" s="181"/>
      <c r="H4" s="181"/>
      <c r="I4" s="181"/>
      <c r="J4" s="62"/>
      <c r="K4" s="43"/>
      <c r="L4" s="338"/>
      <c r="M4" s="44"/>
      <c r="N4" s="44"/>
      <c r="O4" s="44"/>
    </row>
    <row r="5" spans="2:15" ht="16" customHeight="1" x14ac:dyDescent="0.25">
      <c r="B5" s="182" t="s">
        <v>86</v>
      </c>
      <c r="C5" s="183"/>
      <c r="D5" s="183"/>
      <c r="E5" s="183"/>
      <c r="F5" s="183"/>
      <c r="G5" s="183"/>
      <c r="H5" s="183"/>
      <c r="I5" s="183"/>
      <c r="J5" s="65"/>
      <c r="K5" s="43"/>
      <c r="L5" s="306"/>
      <c r="M5" s="44"/>
      <c r="N5" s="44"/>
      <c r="O5" s="44"/>
    </row>
    <row r="6" spans="2:15" s="34" customFormat="1" ht="16" customHeight="1" x14ac:dyDescent="0.25">
      <c r="B6" s="187" t="s">
        <v>88</v>
      </c>
      <c r="C6" s="188"/>
      <c r="D6" s="188"/>
      <c r="E6" s="188"/>
      <c r="F6" s="188"/>
      <c r="G6" s="188"/>
      <c r="H6" s="188"/>
      <c r="I6" s="189"/>
      <c r="J6" s="192">
        <f>SUM(J7:J9)</f>
        <v>11800</v>
      </c>
      <c r="K6" s="76"/>
      <c r="L6" s="331"/>
      <c r="M6" s="77"/>
      <c r="N6" s="77"/>
      <c r="O6" s="77"/>
    </row>
    <row r="7" spans="2:15" ht="16" customHeight="1" x14ac:dyDescent="0.25">
      <c r="B7" s="97"/>
      <c r="C7" s="97"/>
      <c r="D7" s="104" t="s">
        <v>331</v>
      </c>
      <c r="E7" s="104" t="s">
        <v>332</v>
      </c>
      <c r="F7" s="18" t="s">
        <v>330</v>
      </c>
      <c r="G7" s="18">
        <v>1</v>
      </c>
      <c r="H7" s="100">
        <v>8000</v>
      </c>
      <c r="I7" s="100"/>
      <c r="J7" s="298">
        <f>G7*H7</f>
        <v>8000</v>
      </c>
      <c r="K7" s="43"/>
      <c r="L7" s="335">
        <v>1</v>
      </c>
      <c r="M7" s="44"/>
      <c r="N7" s="44"/>
      <c r="O7" s="44"/>
    </row>
    <row r="8" spans="2:15" s="37" customFormat="1" ht="16" customHeight="1" x14ac:dyDescent="0.25">
      <c r="B8" s="45">
        <v>102</v>
      </c>
      <c r="C8" s="45" t="s">
        <v>121</v>
      </c>
      <c r="D8" s="48" t="s">
        <v>13</v>
      </c>
      <c r="E8" s="46" t="s">
        <v>376</v>
      </c>
      <c r="F8" s="38" t="s">
        <v>316</v>
      </c>
      <c r="G8" s="38">
        <v>1</v>
      </c>
      <c r="H8" s="102">
        <v>3800</v>
      </c>
      <c r="I8" s="100"/>
      <c r="J8" s="103">
        <v>3800</v>
      </c>
      <c r="K8" s="43"/>
      <c r="L8" s="339">
        <v>1</v>
      </c>
      <c r="M8" s="47"/>
      <c r="N8" s="47"/>
      <c r="O8" s="47"/>
    </row>
    <row r="9" spans="2:15" s="37" customFormat="1" ht="16" customHeight="1" x14ac:dyDescent="0.25">
      <c r="B9" s="45">
        <v>603</v>
      </c>
      <c r="C9" s="45" t="s">
        <v>121</v>
      </c>
      <c r="D9" s="48" t="s">
        <v>128</v>
      </c>
      <c r="E9" s="46" t="s">
        <v>376</v>
      </c>
      <c r="F9" s="38" t="s">
        <v>39</v>
      </c>
      <c r="G9" s="38">
        <v>15</v>
      </c>
      <c r="H9" s="102">
        <v>300</v>
      </c>
      <c r="I9" s="100"/>
      <c r="J9" s="103">
        <v>0</v>
      </c>
      <c r="K9" s="43"/>
      <c r="L9" s="339">
        <v>15</v>
      </c>
      <c r="M9" s="47"/>
      <c r="N9" s="47"/>
      <c r="O9" s="47"/>
    </row>
    <row r="10" spans="2:15" s="34" customFormat="1" ht="16" customHeight="1" x14ac:dyDescent="0.25">
      <c r="B10" s="187" t="s">
        <v>89</v>
      </c>
      <c r="C10" s="188"/>
      <c r="D10" s="188"/>
      <c r="E10" s="188"/>
      <c r="F10" s="188"/>
      <c r="G10" s="188"/>
      <c r="H10" s="188"/>
      <c r="I10" s="189"/>
      <c r="J10" s="192"/>
      <c r="K10" s="76"/>
      <c r="L10" s="331"/>
      <c r="N10" s="77"/>
      <c r="O10" s="77"/>
    </row>
    <row r="11" spans="2:15" ht="16" customHeight="1" x14ac:dyDescent="0.25">
      <c r="B11" s="182" t="s">
        <v>349</v>
      </c>
      <c r="C11" s="183"/>
      <c r="D11" s="183"/>
      <c r="E11" s="183"/>
      <c r="F11" s="183"/>
      <c r="G11" s="183"/>
      <c r="H11" s="183"/>
      <c r="I11" s="183"/>
      <c r="J11" s="65"/>
      <c r="K11" s="43"/>
      <c r="L11" s="306"/>
      <c r="M11" s="44"/>
      <c r="N11" s="44"/>
      <c r="O11" s="44"/>
    </row>
    <row r="12" spans="2:15" s="34" customFormat="1" ht="16" customHeight="1" x14ac:dyDescent="0.25">
      <c r="B12" s="187" t="s">
        <v>90</v>
      </c>
      <c r="C12" s="188"/>
      <c r="D12" s="188"/>
      <c r="E12" s="188"/>
      <c r="F12" s="188"/>
      <c r="G12" s="188"/>
      <c r="H12" s="188"/>
      <c r="I12" s="189"/>
      <c r="J12" s="192"/>
      <c r="K12" s="76"/>
      <c r="L12" s="331"/>
      <c r="M12" s="77"/>
      <c r="N12" s="77"/>
      <c r="O12" s="77"/>
    </row>
    <row r="13" spans="2:15" s="34" customFormat="1" ht="16" customHeight="1" x14ac:dyDescent="0.25">
      <c r="B13" s="187" t="s">
        <v>91</v>
      </c>
      <c r="C13" s="188"/>
      <c r="D13" s="188"/>
      <c r="E13" s="188"/>
      <c r="F13" s="188"/>
      <c r="G13" s="188"/>
      <c r="H13" s="188"/>
      <c r="I13" s="189"/>
      <c r="J13" s="192"/>
      <c r="K13" s="76"/>
      <c r="L13" s="331"/>
      <c r="N13" s="77"/>
      <c r="O13" s="77"/>
    </row>
    <row r="14" spans="2:15" ht="16" customHeight="1" x14ac:dyDescent="0.25">
      <c r="B14" s="174" t="s">
        <v>72</v>
      </c>
      <c r="C14" s="181"/>
      <c r="D14" s="181"/>
      <c r="E14" s="181"/>
      <c r="F14" s="181"/>
      <c r="G14" s="181"/>
      <c r="H14" s="181"/>
      <c r="I14" s="181"/>
      <c r="J14" s="62"/>
      <c r="K14" s="43"/>
      <c r="L14" s="338"/>
      <c r="N14" s="44"/>
      <c r="O14" s="44"/>
    </row>
    <row r="15" spans="2:15" ht="16" customHeight="1" x14ac:dyDescent="0.25">
      <c r="B15" s="182" t="s">
        <v>350</v>
      </c>
      <c r="C15" s="183"/>
      <c r="D15" s="183"/>
      <c r="E15" s="183"/>
      <c r="F15" s="183"/>
      <c r="G15" s="183"/>
      <c r="H15" s="183"/>
      <c r="I15" s="183"/>
      <c r="J15" s="65"/>
      <c r="K15" s="43"/>
      <c r="L15" s="306"/>
    </row>
    <row r="16" spans="2:15" s="34" customFormat="1" ht="16" customHeight="1" x14ac:dyDescent="0.25">
      <c r="B16" s="187" t="s">
        <v>261</v>
      </c>
      <c r="C16" s="188"/>
      <c r="D16" s="188"/>
      <c r="E16" s="188"/>
      <c r="F16" s="188"/>
      <c r="G16" s="188"/>
      <c r="H16" s="188"/>
      <c r="I16" s="189"/>
      <c r="J16" s="192"/>
      <c r="K16" s="76"/>
      <c r="L16" s="331"/>
    </row>
    <row r="17" spans="2:15" s="34" customFormat="1" ht="16" customHeight="1" x14ac:dyDescent="0.25">
      <c r="B17" s="187" t="s">
        <v>263</v>
      </c>
      <c r="C17" s="188"/>
      <c r="D17" s="188"/>
      <c r="E17" s="188"/>
      <c r="F17" s="188"/>
      <c r="G17" s="188"/>
      <c r="H17" s="188"/>
      <c r="I17" s="189"/>
      <c r="J17" s="192"/>
      <c r="K17" s="76"/>
      <c r="L17" s="331"/>
    </row>
    <row r="18" spans="2:15" s="37" customFormat="1" ht="16" customHeight="1" x14ac:dyDescent="0.25">
      <c r="B18" s="182" t="s">
        <v>81</v>
      </c>
      <c r="C18" s="183"/>
      <c r="D18" s="183"/>
      <c r="E18" s="183"/>
      <c r="F18" s="183"/>
      <c r="G18" s="183"/>
      <c r="H18" s="183"/>
      <c r="I18" s="183"/>
      <c r="J18" s="184"/>
      <c r="K18" s="43"/>
      <c r="L18" s="306"/>
      <c r="M18" s="47"/>
      <c r="N18" s="47"/>
      <c r="O18" s="47"/>
    </row>
    <row r="19" spans="2:15" s="34" customFormat="1" ht="16" customHeight="1" x14ac:dyDescent="0.25">
      <c r="B19" s="187" t="s">
        <v>262</v>
      </c>
      <c r="C19" s="188"/>
      <c r="D19" s="188"/>
      <c r="E19" s="188"/>
      <c r="F19" s="188"/>
      <c r="G19" s="188"/>
      <c r="H19" s="188"/>
      <c r="I19" s="189"/>
      <c r="J19" s="192"/>
      <c r="K19" s="76"/>
      <c r="L19" s="331"/>
    </row>
    <row r="20" spans="2:15" s="34" customFormat="1" ht="16" customHeight="1" x14ac:dyDescent="0.25">
      <c r="B20" s="187" t="s">
        <v>264</v>
      </c>
      <c r="C20" s="188"/>
      <c r="D20" s="188"/>
      <c r="E20" s="188"/>
      <c r="F20" s="188"/>
      <c r="G20" s="188"/>
      <c r="H20" s="188"/>
      <c r="I20" s="189"/>
      <c r="J20" s="192"/>
      <c r="K20" s="76"/>
      <c r="L20" s="331"/>
    </row>
    <row r="21" spans="2:15" ht="16" customHeight="1" x14ac:dyDescent="0.25">
      <c r="B21" s="69" t="s">
        <v>63</v>
      </c>
      <c r="C21" s="70"/>
      <c r="D21" s="70"/>
      <c r="E21" s="70"/>
      <c r="F21" s="70"/>
      <c r="G21" s="70"/>
      <c r="H21" s="70"/>
      <c r="I21" s="71"/>
      <c r="J21" s="101">
        <f>SUM(J6,J12,J16,J19)*(1+Uhikhinnad!$F$168)</f>
        <v>13569.999999999998</v>
      </c>
      <c r="K21" s="43"/>
      <c r="L21" s="5"/>
    </row>
    <row r="22" spans="2:15" ht="16" customHeight="1" x14ac:dyDescent="0.25">
      <c r="B22" s="69" t="s">
        <v>64</v>
      </c>
      <c r="C22" s="70"/>
      <c r="D22" s="70"/>
      <c r="E22" s="70"/>
      <c r="F22" s="70"/>
      <c r="G22" s="70"/>
      <c r="H22" s="70"/>
      <c r="I22" s="71"/>
      <c r="J22" s="101">
        <f>SUM(J10,J13,J17,J20)*(1+Uhikhinnad!$F$168)</f>
        <v>0</v>
      </c>
      <c r="K22" s="43"/>
      <c r="L22" s="5"/>
    </row>
    <row r="23" spans="2:15" s="232" customFormat="1" ht="33" customHeight="1" x14ac:dyDescent="0.25">
      <c r="B23" s="225" t="s">
        <v>48</v>
      </c>
      <c r="C23" s="226"/>
      <c r="D23" s="226"/>
      <c r="E23" s="226"/>
      <c r="F23" s="226"/>
      <c r="G23" s="226"/>
      <c r="H23" s="226"/>
      <c r="I23" s="227"/>
      <c r="J23" s="229">
        <f>SUM(J21:J22)</f>
        <v>13569.999999999998</v>
      </c>
      <c r="K23" s="223"/>
      <c r="L23" s="315"/>
    </row>
    <row r="24" spans="2:15" s="37" customFormat="1" ht="18.649999999999999" customHeight="1" x14ac:dyDescent="0.25">
      <c r="B24" s="206"/>
      <c r="C24" s="207"/>
      <c r="D24" s="207"/>
      <c r="E24" s="207"/>
      <c r="F24" s="207"/>
      <c r="G24" s="207"/>
      <c r="H24" s="207"/>
      <c r="I24" s="207"/>
      <c r="J24" s="218"/>
      <c r="K24" s="43"/>
      <c r="L24" s="309"/>
    </row>
    <row r="25" spans="2:15" s="232" customFormat="1" ht="33" customHeight="1" x14ac:dyDescent="0.25">
      <c r="B25" s="219" t="s">
        <v>35</v>
      </c>
      <c r="C25" s="220"/>
      <c r="D25" s="220"/>
      <c r="E25" s="220"/>
      <c r="F25" s="220"/>
      <c r="G25" s="220"/>
      <c r="H25" s="220"/>
      <c r="I25" s="220"/>
      <c r="J25" s="221"/>
      <c r="K25" s="223"/>
      <c r="L25" s="329"/>
    </row>
    <row r="26" spans="2:15" ht="16" customHeight="1" x14ac:dyDescent="0.25">
      <c r="B26" s="174" t="s">
        <v>73</v>
      </c>
      <c r="C26" s="181"/>
      <c r="D26" s="181"/>
      <c r="E26" s="181"/>
      <c r="F26" s="181"/>
      <c r="G26" s="181"/>
      <c r="H26" s="181"/>
      <c r="I26" s="181"/>
      <c r="J26" s="62"/>
      <c r="K26" s="43"/>
      <c r="L26" s="338"/>
    </row>
    <row r="27" spans="2:15" ht="16" customHeight="1" x14ac:dyDescent="0.25">
      <c r="B27" s="185" t="s">
        <v>260</v>
      </c>
      <c r="C27" s="186"/>
      <c r="D27" s="186"/>
      <c r="E27" s="186"/>
      <c r="F27" s="186"/>
      <c r="G27" s="186"/>
      <c r="H27" s="186"/>
      <c r="I27" s="186"/>
      <c r="J27" s="74"/>
      <c r="K27" s="43"/>
      <c r="L27" s="311"/>
    </row>
    <row r="28" spans="2:15" s="34" customFormat="1" ht="16" customHeight="1" x14ac:dyDescent="0.25">
      <c r="B28" s="187" t="s">
        <v>267</v>
      </c>
      <c r="C28" s="188"/>
      <c r="D28" s="188"/>
      <c r="E28" s="188"/>
      <c r="F28" s="188"/>
      <c r="G28" s="188"/>
      <c r="H28" s="188"/>
      <c r="I28" s="189"/>
      <c r="J28" s="192"/>
      <c r="K28" s="76"/>
      <c r="L28" s="331"/>
    </row>
    <row r="29" spans="2:15" s="34" customFormat="1" ht="16" customHeight="1" x14ac:dyDescent="0.25">
      <c r="B29" s="187" t="s">
        <v>265</v>
      </c>
      <c r="C29" s="188"/>
      <c r="D29" s="188"/>
      <c r="E29" s="188"/>
      <c r="F29" s="188"/>
      <c r="G29" s="188"/>
      <c r="H29" s="188"/>
      <c r="I29" s="189"/>
      <c r="J29" s="192"/>
      <c r="K29" s="76"/>
      <c r="L29" s="331"/>
      <c r="M29" s="77"/>
    </row>
    <row r="30" spans="2:15" ht="16" customHeight="1" x14ac:dyDescent="0.25">
      <c r="B30" s="185" t="s">
        <v>114</v>
      </c>
      <c r="C30" s="186"/>
      <c r="D30" s="186"/>
      <c r="E30" s="186"/>
      <c r="F30" s="186"/>
      <c r="G30" s="186"/>
      <c r="H30" s="186"/>
      <c r="I30" s="186"/>
      <c r="J30" s="74"/>
      <c r="K30" s="43"/>
      <c r="L30" s="311"/>
    </row>
    <row r="31" spans="2:15" s="34" customFormat="1" ht="16" customHeight="1" x14ac:dyDescent="0.25">
      <c r="B31" s="187" t="s">
        <v>268</v>
      </c>
      <c r="C31" s="188"/>
      <c r="D31" s="188"/>
      <c r="E31" s="188"/>
      <c r="F31" s="188"/>
      <c r="G31" s="188"/>
      <c r="H31" s="188"/>
      <c r="I31" s="189"/>
      <c r="J31" s="192"/>
      <c r="K31" s="76"/>
      <c r="L31" s="331"/>
    </row>
    <row r="32" spans="2:15" s="34" customFormat="1" ht="16" customHeight="1" x14ac:dyDescent="0.25">
      <c r="B32" s="187" t="s">
        <v>266</v>
      </c>
      <c r="C32" s="188"/>
      <c r="D32" s="188"/>
      <c r="E32" s="188"/>
      <c r="F32" s="188"/>
      <c r="G32" s="188"/>
      <c r="H32" s="188"/>
      <c r="I32" s="189"/>
      <c r="J32" s="192"/>
      <c r="K32" s="76"/>
      <c r="L32" s="331"/>
      <c r="M32" s="77"/>
    </row>
    <row r="33" spans="2:16" s="34" customFormat="1" ht="16" customHeight="1" x14ac:dyDescent="0.25">
      <c r="B33" s="187" t="s">
        <v>92</v>
      </c>
      <c r="C33" s="188"/>
      <c r="D33" s="188"/>
      <c r="E33" s="188"/>
      <c r="F33" s="188"/>
      <c r="G33" s="188"/>
      <c r="H33" s="188"/>
      <c r="I33" s="189"/>
      <c r="J33" s="192"/>
      <c r="K33" s="76"/>
      <c r="L33" s="331"/>
    </row>
    <row r="34" spans="2:16" s="34" customFormat="1" ht="16" customHeight="1" x14ac:dyDescent="0.25">
      <c r="B34" s="187" t="s">
        <v>93</v>
      </c>
      <c r="C34" s="188"/>
      <c r="D34" s="188"/>
      <c r="E34" s="188"/>
      <c r="F34" s="188"/>
      <c r="G34" s="188"/>
      <c r="H34" s="188"/>
      <c r="I34" s="189"/>
      <c r="J34" s="192"/>
      <c r="K34" s="76"/>
      <c r="L34" s="331"/>
      <c r="M34" s="77"/>
    </row>
    <row r="35" spans="2:16" ht="16" customHeight="1" x14ac:dyDescent="0.25">
      <c r="B35" s="185" t="s">
        <v>352</v>
      </c>
      <c r="C35" s="186"/>
      <c r="D35" s="186"/>
      <c r="E35" s="186"/>
      <c r="F35" s="186"/>
      <c r="G35" s="186"/>
      <c r="H35" s="186"/>
      <c r="I35" s="186"/>
      <c r="J35" s="74"/>
      <c r="K35" s="43"/>
      <c r="L35" s="311"/>
    </row>
    <row r="36" spans="2:16" s="34" customFormat="1" ht="16" customHeight="1" x14ac:dyDescent="0.25">
      <c r="B36" s="187" t="s">
        <v>94</v>
      </c>
      <c r="C36" s="188"/>
      <c r="D36" s="188"/>
      <c r="E36" s="188"/>
      <c r="F36" s="188"/>
      <c r="G36" s="188"/>
      <c r="H36" s="188"/>
      <c r="I36" s="189"/>
      <c r="J36" s="192"/>
      <c r="K36" s="76"/>
      <c r="L36" s="331"/>
    </row>
    <row r="37" spans="2:16" s="34" customFormat="1" ht="16" customHeight="1" x14ac:dyDescent="0.25">
      <c r="B37" s="187" t="s">
        <v>95</v>
      </c>
      <c r="C37" s="188"/>
      <c r="D37" s="188"/>
      <c r="E37" s="188"/>
      <c r="F37" s="188"/>
      <c r="G37" s="188"/>
      <c r="H37" s="188"/>
      <c r="I37" s="189"/>
      <c r="J37" s="192"/>
      <c r="K37" s="76"/>
      <c r="L37" s="331"/>
      <c r="M37" s="77"/>
    </row>
    <row r="38" spans="2:16" ht="16" customHeight="1" x14ac:dyDescent="0.25">
      <c r="B38" s="69" t="s">
        <v>63</v>
      </c>
      <c r="C38" s="70"/>
      <c r="D38" s="70"/>
      <c r="E38" s="70"/>
      <c r="F38" s="70"/>
      <c r="G38" s="70"/>
      <c r="H38" s="70"/>
      <c r="I38" s="71"/>
      <c r="J38" s="101">
        <f>SUM(J28,J31,J33,J36)*(1+Uhikhinnad!$F$168)</f>
        <v>0</v>
      </c>
      <c r="K38" s="43"/>
      <c r="L38" s="5"/>
    </row>
    <row r="39" spans="2:16" ht="16" customHeight="1" x14ac:dyDescent="0.25">
      <c r="B39" s="69" t="s">
        <v>64</v>
      </c>
      <c r="C39" s="70"/>
      <c r="D39" s="70"/>
      <c r="E39" s="70"/>
      <c r="F39" s="70"/>
      <c r="G39" s="70"/>
      <c r="H39" s="70"/>
      <c r="I39" s="71"/>
      <c r="J39" s="101">
        <f>SUM(J29,J32,J34,J37)*(1+Uhikhinnad!$F$168)</f>
        <v>0</v>
      </c>
      <c r="K39" s="43"/>
      <c r="L39" s="5"/>
      <c r="P39" s="39"/>
    </row>
    <row r="40" spans="2:16" s="232" customFormat="1" ht="33" customHeight="1" x14ac:dyDescent="0.25">
      <c r="B40" s="225" t="s">
        <v>15</v>
      </c>
      <c r="C40" s="226"/>
      <c r="D40" s="226"/>
      <c r="E40" s="226"/>
      <c r="F40" s="226"/>
      <c r="G40" s="226"/>
      <c r="H40" s="226"/>
      <c r="I40" s="227"/>
      <c r="J40" s="229">
        <f>SUM(J38:J39)</f>
        <v>0</v>
      </c>
      <c r="K40" s="223"/>
      <c r="L40" s="315"/>
      <c r="P40" s="233"/>
    </row>
    <row r="41" spans="2:16" s="37" customFormat="1" ht="14.15" customHeight="1" x14ac:dyDescent="0.25">
      <c r="B41" s="206"/>
      <c r="C41" s="207"/>
      <c r="D41" s="207"/>
      <c r="E41" s="207"/>
      <c r="F41" s="207"/>
      <c r="G41" s="207"/>
      <c r="H41" s="207"/>
      <c r="I41" s="207"/>
      <c r="J41" s="218"/>
      <c r="K41" s="43"/>
      <c r="L41" s="309"/>
      <c r="P41" s="95"/>
    </row>
    <row r="42" spans="2:16" s="232" customFormat="1" ht="33" customHeight="1" x14ac:dyDescent="0.25">
      <c r="B42" s="219" t="s">
        <v>124</v>
      </c>
      <c r="C42" s="220"/>
      <c r="D42" s="220"/>
      <c r="E42" s="220"/>
      <c r="F42" s="220"/>
      <c r="G42" s="220"/>
      <c r="H42" s="220"/>
      <c r="I42" s="220"/>
      <c r="J42" s="221"/>
      <c r="K42" s="231"/>
      <c r="L42" s="329"/>
    </row>
    <row r="43" spans="2:16" ht="16" customHeight="1" x14ac:dyDescent="0.25">
      <c r="B43" s="174" t="s">
        <v>87</v>
      </c>
      <c r="C43" s="181"/>
      <c r="D43" s="181"/>
      <c r="E43" s="181"/>
      <c r="F43" s="181"/>
      <c r="G43" s="181"/>
      <c r="H43" s="181"/>
      <c r="I43" s="181"/>
      <c r="J43" s="62"/>
      <c r="K43" s="51"/>
      <c r="L43" s="338"/>
    </row>
    <row r="44" spans="2:16" ht="16" customHeight="1" x14ac:dyDescent="0.25">
      <c r="B44" s="185" t="s">
        <v>122</v>
      </c>
      <c r="C44" s="186"/>
      <c r="D44" s="186"/>
      <c r="E44" s="186"/>
      <c r="F44" s="186"/>
      <c r="G44" s="186"/>
      <c r="H44" s="186"/>
      <c r="I44" s="186"/>
      <c r="J44" s="74"/>
      <c r="K44" s="51"/>
      <c r="L44" s="311"/>
    </row>
    <row r="45" spans="2:16" s="34" customFormat="1" ht="16" customHeight="1" x14ac:dyDescent="0.25">
      <c r="B45" s="187" t="s">
        <v>269</v>
      </c>
      <c r="C45" s="188"/>
      <c r="D45" s="188"/>
      <c r="E45" s="188"/>
      <c r="F45" s="188"/>
      <c r="G45" s="188"/>
      <c r="H45" s="188"/>
      <c r="I45" s="189"/>
      <c r="J45" s="192">
        <v>0</v>
      </c>
      <c r="K45" s="193"/>
      <c r="L45" s="331"/>
    </row>
    <row r="46" spans="2:16" s="34" customFormat="1" ht="16" customHeight="1" x14ac:dyDescent="0.25">
      <c r="B46" s="187" t="s">
        <v>97</v>
      </c>
      <c r="C46" s="188"/>
      <c r="D46" s="188"/>
      <c r="E46" s="188"/>
      <c r="F46" s="188"/>
      <c r="G46" s="188"/>
      <c r="H46" s="188"/>
      <c r="I46" s="189"/>
      <c r="J46" s="192">
        <v>0</v>
      </c>
      <c r="K46" s="193"/>
      <c r="L46" s="331"/>
    </row>
    <row r="47" spans="2:16" ht="16" customHeight="1" x14ac:dyDescent="0.25">
      <c r="B47" s="185" t="s">
        <v>123</v>
      </c>
      <c r="C47" s="186"/>
      <c r="D47" s="186"/>
      <c r="E47" s="186"/>
      <c r="F47" s="186"/>
      <c r="G47" s="186"/>
      <c r="H47" s="186"/>
      <c r="I47" s="186"/>
      <c r="J47" s="74"/>
      <c r="L47" s="311"/>
    </row>
    <row r="48" spans="2:16" s="34" customFormat="1" ht="16" customHeight="1" x14ac:dyDescent="0.25">
      <c r="B48" s="187" t="s">
        <v>98</v>
      </c>
      <c r="C48" s="188"/>
      <c r="D48" s="188"/>
      <c r="E48" s="188"/>
      <c r="F48" s="188"/>
      <c r="G48" s="188"/>
      <c r="H48" s="188"/>
      <c r="I48" s="189"/>
      <c r="J48" s="192">
        <v>0</v>
      </c>
      <c r="L48" s="331"/>
    </row>
    <row r="49" spans="2:16" s="34" customFormat="1" ht="16" customHeight="1" x14ac:dyDescent="0.25">
      <c r="B49" s="187" t="s">
        <v>99</v>
      </c>
      <c r="C49" s="188"/>
      <c r="D49" s="188"/>
      <c r="E49" s="188"/>
      <c r="F49" s="188"/>
      <c r="G49" s="188"/>
      <c r="H49" s="188"/>
      <c r="I49" s="189"/>
      <c r="J49" s="192">
        <v>0</v>
      </c>
      <c r="L49" s="331"/>
    </row>
    <row r="50" spans="2:16" ht="16" customHeight="1" x14ac:dyDescent="0.25">
      <c r="B50" s="69" t="s">
        <v>63</v>
      </c>
      <c r="C50" s="70"/>
      <c r="D50" s="70"/>
      <c r="E50" s="70"/>
      <c r="F50" s="70"/>
      <c r="G50" s="70"/>
      <c r="H50" s="70"/>
      <c r="I50" s="71"/>
      <c r="J50" s="101">
        <f>SUM(J45,J48)*(1+Uhikhinnad!$F$168)</f>
        <v>0</v>
      </c>
      <c r="K50" s="43"/>
      <c r="L50" s="5"/>
    </row>
    <row r="51" spans="2:16" ht="16" customHeight="1" x14ac:dyDescent="0.25">
      <c r="B51" s="69" t="s">
        <v>64</v>
      </c>
      <c r="C51" s="70"/>
      <c r="D51" s="70"/>
      <c r="E51" s="70"/>
      <c r="F51" s="70"/>
      <c r="G51" s="70"/>
      <c r="H51" s="70"/>
      <c r="I51" s="71"/>
      <c r="J51" s="101">
        <f>SUM(J46,J49)*(1+Uhikhinnad!$F$168)</f>
        <v>0</v>
      </c>
      <c r="K51" s="43"/>
      <c r="L51" s="5"/>
      <c r="P51" s="39"/>
    </row>
    <row r="52" spans="2:16" s="232" customFormat="1" ht="33" customHeight="1" x14ac:dyDescent="0.25">
      <c r="B52" s="225" t="s">
        <v>291</v>
      </c>
      <c r="C52" s="226"/>
      <c r="D52" s="226"/>
      <c r="E52" s="226"/>
      <c r="F52" s="226"/>
      <c r="G52" s="226"/>
      <c r="H52" s="226"/>
      <c r="I52" s="227"/>
      <c r="J52" s="229">
        <f>SUM(J50:J51)</f>
        <v>0</v>
      </c>
      <c r="K52" s="223"/>
      <c r="L52" s="315"/>
      <c r="P52" s="233"/>
    </row>
  </sheetData>
  <printOptions horizontalCentered="1"/>
  <pageMargins left="0.55118110236220474" right="0.55118110236220474" top="0.78740157480314965" bottom="0.78740157480314965" header="0.31496062992125984" footer="0.31496062992125984"/>
  <pageSetup paperSize="9" scale="85" orientation="portrait" horizontalDpi="300" verticalDpi="300" copies="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10</vt:i4>
      </vt:variant>
      <vt:variant>
        <vt:lpstr>Nimega vahemikud</vt:lpstr>
      </vt:variant>
      <vt:variant>
        <vt:i4>6</vt:i4>
      </vt:variant>
    </vt:vector>
  </HeadingPairs>
  <TitlesOfParts>
    <vt:vector size="16" baseType="lpstr">
      <vt:lpstr>Tähistus</vt:lpstr>
      <vt:lpstr>Uhikhinnad</vt:lpstr>
      <vt:lpstr>Koond</vt:lpstr>
      <vt:lpstr>1. Jõhvi linn ja küla</vt:lpstr>
      <vt:lpstr>1A Pesulux</vt:lpstr>
      <vt:lpstr>2. Edise küla</vt:lpstr>
      <vt:lpstr>3. Kose küla </vt:lpstr>
      <vt:lpstr>4. Tammiku</vt:lpstr>
      <vt:lpstr>5. Kahula, Pauliku, Sompa</vt:lpstr>
      <vt:lpstr>6. Kohtla-Järve</vt:lpstr>
      <vt:lpstr>_FiltreeriAandmebaasi</vt:lpstr>
      <vt:lpstr>'1. Jõhvi linn ja küla'!Prindiala</vt:lpstr>
      <vt:lpstr>'1A Pesulux'!Prindiala</vt:lpstr>
      <vt:lpstr>'2. Edise küla'!Prindiala</vt:lpstr>
      <vt:lpstr>'1. Jõhvi linn ja küla'!Prinditiitlid</vt:lpstr>
      <vt:lpstr>'1A Pesulux'!Prinditiitlid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Liisi Pekri - INFRAGATE</dc:creator>
  <cp:lastModifiedBy>Svetlana Jürgens</cp:lastModifiedBy>
  <cp:lastPrinted>2015-01-09T13:53:27Z</cp:lastPrinted>
  <dcterms:created xsi:type="dcterms:W3CDTF">2012-09-14T14:07:12Z</dcterms:created>
  <dcterms:modified xsi:type="dcterms:W3CDTF">2021-08-26T12:22:10Z</dcterms:modified>
</cp:coreProperties>
</file>